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SPR - 0021 - Gardiennage RELANCE (LOT 1 et LOT 5 )\1- DCE\"/>
    </mc:Choice>
  </mc:AlternateContent>
  <xr:revisionPtr revIDLastSave="0" documentId="8_{01A07833-495E-4271-8A72-30216FDA7D8B}" xr6:coauthVersionLast="47" xr6:coauthVersionMax="47" xr10:uidLastSave="{00000000-0000-0000-0000-000000000000}"/>
  <bookViews>
    <workbookView xWindow="-28920" yWindow="-120" windowWidth="29040" windowHeight="15720" tabRatio="692" activeTab="6" xr2:uid="{00000000-000D-0000-FFFF-FFFF00000000}"/>
  </bookViews>
  <sheets>
    <sheet name="BU Droit (Planning)" sheetId="8" r:id="rId1"/>
    <sheet name="BU Droit (Coût)" sheetId="1" r:id="rId2"/>
    <sheet name="KAP (Planning)" sheetId="11" r:id="rId3"/>
    <sheet name="KAP (Coût) " sheetId="12" r:id="rId4"/>
    <sheet name="BU Sciences (Planning)" sheetId="9" r:id="rId5"/>
    <sheet name="BU Sciences (Coût)" sheetId="3" r:id="rId6"/>
    <sheet name="Synthèse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H8" i="4"/>
  <c r="I8" i="4"/>
  <c r="J8" i="4"/>
  <c r="K8" i="4"/>
  <c r="L8" i="4"/>
  <c r="M8" i="4"/>
  <c r="B8" i="4"/>
  <c r="C7" i="4"/>
  <c r="D7" i="4"/>
  <c r="E7" i="4"/>
  <c r="F7" i="4"/>
  <c r="G7" i="4"/>
  <c r="H7" i="4"/>
  <c r="I7" i="4"/>
  <c r="J7" i="4"/>
  <c r="K7" i="4"/>
  <c r="L7" i="4"/>
  <c r="M7" i="4"/>
  <c r="B7" i="4"/>
  <c r="C6" i="4"/>
  <c r="D6" i="4"/>
  <c r="E6" i="4"/>
  <c r="F6" i="4"/>
  <c r="G6" i="4"/>
  <c r="H6" i="4"/>
  <c r="I6" i="4"/>
  <c r="J6" i="4"/>
  <c r="K6" i="4"/>
  <c r="L6" i="4"/>
  <c r="M6" i="4"/>
  <c r="B6" i="4"/>
  <c r="C5" i="4"/>
  <c r="D5" i="4"/>
  <c r="E5" i="4"/>
  <c r="F5" i="4"/>
  <c r="G5" i="4"/>
  <c r="H5" i="4"/>
  <c r="I5" i="4"/>
  <c r="J5" i="4"/>
  <c r="K5" i="4"/>
  <c r="L5" i="4"/>
  <c r="M5" i="4"/>
  <c r="B5" i="4"/>
  <c r="D14" i="1" l="1"/>
  <c r="E14" i="1"/>
  <c r="F14" i="1"/>
  <c r="G14" i="1"/>
  <c r="H14" i="1"/>
  <c r="I14" i="1"/>
  <c r="J14" i="1"/>
  <c r="K14" i="1"/>
  <c r="L14" i="1"/>
  <c r="M14" i="1"/>
  <c r="C14" i="1"/>
  <c r="B14" i="1"/>
  <c r="D12" i="1"/>
  <c r="E12" i="1"/>
  <c r="F12" i="1"/>
  <c r="G12" i="1"/>
  <c r="H12" i="1"/>
  <c r="I12" i="1"/>
  <c r="J12" i="1"/>
  <c r="K12" i="1"/>
  <c r="L12" i="1"/>
  <c r="M12" i="1"/>
  <c r="C12" i="1"/>
  <c r="B12" i="1"/>
  <c r="M13" i="1"/>
  <c r="L13" i="1"/>
  <c r="K13" i="1"/>
  <c r="J13" i="1"/>
  <c r="I13" i="1"/>
  <c r="H13" i="1"/>
  <c r="G13" i="1"/>
  <c r="F13" i="1"/>
  <c r="E13" i="1"/>
  <c r="D13" i="1"/>
  <c r="C13" i="1"/>
  <c r="B13" i="1"/>
  <c r="M11" i="1"/>
  <c r="L11" i="1"/>
  <c r="K11" i="1"/>
  <c r="J11" i="1"/>
  <c r="I11" i="1"/>
  <c r="H11" i="1"/>
  <c r="G11" i="1"/>
  <c r="F11" i="1"/>
  <c r="E11" i="1"/>
  <c r="D11" i="1"/>
  <c r="C11" i="1"/>
  <c r="B11" i="1"/>
  <c r="N10" i="1"/>
  <c r="N9" i="1"/>
  <c r="P6" i="1"/>
  <c r="G17" i="12"/>
  <c r="H17" i="12"/>
  <c r="I17" i="12"/>
  <c r="G15" i="12"/>
  <c r="H15" i="12"/>
  <c r="I15" i="12"/>
  <c r="C14" i="12"/>
  <c r="D14" i="12"/>
  <c r="E14" i="12"/>
  <c r="F14" i="12"/>
  <c r="G14" i="12"/>
  <c r="H14" i="12"/>
  <c r="I14" i="12"/>
  <c r="J14" i="12"/>
  <c r="J17" i="12" s="1"/>
  <c r="K14" i="12"/>
  <c r="L14" i="12"/>
  <c r="M14" i="12"/>
  <c r="C13" i="12"/>
  <c r="C17" i="12" s="1"/>
  <c r="D13" i="12"/>
  <c r="D17" i="12" s="1"/>
  <c r="E13" i="12"/>
  <c r="E17" i="12" s="1"/>
  <c r="F13" i="12"/>
  <c r="G13" i="12"/>
  <c r="H13" i="12"/>
  <c r="I13" i="12"/>
  <c r="J13" i="12"/>
  <c r="K13" i="12"/>
  <c r="L13" i="12"/>
  <c r="M13" i="12"/>
  <c r="M17" i="12" s="1"/>
  <c r="C12" i="12"/>
  <c r="D12" i="12"/>
  <c r="E12" i="12"/>
  <c r="F12" i="12"/>
  <c r="G12" i="12"/>
  <c r="H12" i="12"/>
  <c r="I12" i="12"/>
  <c r="J12" i="12"/>
  <c r="K12" i="12"/>
  <c r="K15" i="12" s="1"/>
  <c r="L12" i="12"/>
  <c r="M12" i="12"/>
  <c r="M15" i="12" s="1"/>
  <c r="C11" i="12"/>
  <c r="D11" i="12"/>
  <c r="D15" i="12" s="1"/>
  <c r="E11" i="12"/>
  <c r="E15" i="12" s="1"/>
  <c r="F11" i="12"/>
  <c r="F15" i="12" s="1"/>
  <c r="G11" i="12"/>
  <c r="H11" i="12"/>
  <c r="I11" i="12"/>
  <c r="J11" i="12"/>
  <c r="K11" i="12"/>
  <c r="L11" i="12"/>
  <c r="M11" i="12"/>
  <c r="B14" i="12"/>
  <c r="B13" i="12"/>
  <c r="B12" i="12"/>
  <c r="L17" i="12" l="1"/>
  <c r="J15" i="12"/>
  <c r="L15" i="12"/>
  <c r="K17" i="12"/>
  <c r="C15" i="12"/>
  <c r="F17" i="12"/>
  <c r="G17" i="1"/>
  <c r="G18" i="1" s="1"/>
  <c r="H17" i="1"/>
  <c r="H18" i="1" s="1"/>
  <c r="E15" i="1"/>
  <c r="M15" i="1"/>
  <c r="F15" i="1"/>
  <c r="D17" i="1"/>
  <c r="L17" i="1"/>
  <c r="N14" i="1"/>
  <c r="I15" i="1"/>
  <c r="I16" i="1" s="1"/>
  <c r="I17" i="1"/>
  <c r="I18" i="1" s="1"/>
  <c r="E17" i="1"/>
  <c r="E20" i="1" s="1"/>
  <c r="M17" i="1"/>
  <c r="M20" i="1" s="1"/>
  <c r="B15" i="1"/>
  <c r="J15" i="1"/>
  <c r="B17" i="1"/>
  <c r="J17" i="1"/>
  <c r="F17" i="1"/>
  <c r="C15" i="1"/>
  <c r="K15" i="1"/>
  <c r="G15" i="1"/>
  <c r="G16" i="1" s="1"/>
  <c r="C17" i="1"/>
  <c r="K17" i="1"/>
  <c r="N12" i="1"/>
  <c r="D15" i="1"/>
  <c r="L15" i="1"/>
  <c r="H15" i="1"/>
  <c r="H16" i="1" s="1"/>
  <c r="H20" i="1" s="1"/>
  <c r="N11" i="1"/>
  <c r="N13" i="1"/>
  <c r="B17" i="12"/>
  <c r="M21" i="1" l="1"/>
  <c r="M22" i="1" s="1"/>
  <c r="E21" i="1"/>
  <c r="E22" i="1" s="1"/>
  <c r="L20" i="1"/>
  <c r="F20" i="1"/>
  <c r="G20" i="1"/>
  <c r="G21" i="1" s="1"/>
  <c r="J20" i="1"/>
  <c r="K20" i="1"/>
  <c r="D20" i="1"/>
  <c r="N15" i="1"/>
  <c r="C20" i="1"/>
  <c r="N17" i="1"/>
  <c r="I20" i="1"/>
  <c r="H21" i="1"/>
  <c r="H22" i="1" s="1"/>
  <c r="P6" i="12"/>
  <c r="N9" i="12"/>
  <c r="N10" i="12"/>
  <c r="B11" i="12"/>
  <c r="K21" i="1" l="1"/>
  <c r="K22" i="1" s="1"/>
  <c r="L21" i="1"/>
  <c r="L22" i="1" s="1"/>
  <c r="J21" i="1"/>
  <c r="D21" i="1"/>
  <c r="D22" i="1" s="1"/>
  <c r="F21" i="1"/>
  <c r="F22" i="1" s="1"/>
  <c r="C21" i="1"/>
  <c r="C22" i="1" s="1"/>
  <c r="G22" i="1"/>
  <c r="J22" i="1"/>
  <c r="N20" i="1"/>
  <c r="N21" i="1" s="1"/>
  <c r="N22" i="1" s="1"/>
  <c r="N5" i="1"/>
  <c r="Q6" i="1" s="1"/>
  <c r="B20" i="1"/>
  <c r="I21" i="1"/>
  <c r="I22" i="1" s="1"/>
  <c r="N14" i="12"/>
  <c r="N12" i="12"/>
  <c r="B15" i="12"/>
  <c r="I20" i="12"/>
  <c r="N17" i="12"/>
  <c r="N11" i="12"/>
  <c r="I21" i="12" l="1"/>
  <c r="I22" i="12" s="1"/>
  <c r="B21" i="1"/>
  <c r="B22" i="1" s="1"/>
  <c r="K20" i="12"/>
  <c r="J20" i="12"/>
  <c r="L20" i="12"/>
  <c r="M20" i="12"/>
  <c r="D20" i="12"/>
  <c r="E20" i="12"/>
  <c r="F20" i="12"/>
  <c r="N15" i="12"/>
  <c r="N5" i="12" s="1"/>
  <c r="Q6" i="12" s="1"/>
  <c r="N13" i="12"/>
  <c r="B20" i="12"/>
  <c r="D21" i="12" l="1"/>
  <c r="D22" i="12" s="1"/>
  <c r="E21" i="12"/>
  <c r="E22" i="12" s="1"/>
  <c r="K21" i="12"/>
  <c r="K22" i="12" s="1"/>
  <c r="M21" i="12"/>
  <c r="M22" i="12" s="1"/>
  <c r="L21" i="12"/>
  <c r="L22" i="12" s="1"/>
  <c r="J21" i="12"/>
  <c r="J22" i="12" s="1"/>
  <c r="F21" i="12"/>
  <c r="F22" i="12" s="1"/>
  <c r="H20" i="12"/>
  <c r="G20" i="12"/>
  <c r="N20" i="12"/>
  <c r="N21" i="12" s="1"/>
  <c r="N22" i="12" s="1"/>
  <c r="C20" i="12"/>
  <c r="B21" i="12"/>
  <c r="B22" i="12" s="1"/>
  <c r="C21" i="12" l="1"/>
  <c r="C22" i="12" s="1"/>
  <c r="H21" i="12"/>
  <c r="H22" i="12" s="1"/>
  <c r="G21" i="12"/>
  <c r="G22" i="12" s="1"/>
  <c r="K10" i="3"/>
  <c r="J10" i="3"/>
  <c r="M12" i="3" l="1"/>
  <c r="L12" i="3"/>
  <c r="K12" i="3"/>
  <c r="J12" i="3"/>
  <c r="I12" i="3"/>
  <c r="H12" i="3"/>
  <c r="G12" i="3"/>
  <c r="F12" i="3"/>
  <c r="D12" i="3"/>
  <c r="M10" i="3"/>
  <c r="L10" i="3"/>
  <c r="I10" i="3"/>
  <c r="H10" i="3"/>
  <c r="G10" i="3"/>
  <c r="F10" i="3"/>
  <c r="D10" i="3"/>
  <c r="C10" i="3"/>
  <c r="E10" i="3"/>
  <c r="C12" i="3"/>
  <c r="B12" i="3"/>
  <c r="G15" i="3" l="1"/>
  <c r="G10" i="4" s="1"/>
  <c r="I15" i="3"/>
  <c r="I10" i="4" s="1"/>
  <c r="F15" i="3"/>
  <c r="F10" i="4" s="1"/>
  <c r="K15" i="3"/>
  <c r="K10" i="4" s="1"/>
  <c r="D15" i="3"/>
  <c r="D10" i="4" s="1"/>
  <c r="L15" i="3"/>
  <c r="L10" i="4" s="1"/>
  <c r="J15" i="3"/>
  <c r="J10" i="4" s="1"/>
  <c r="H15" i="3"/>
  <c r="H10" i="4" s="1"/>
  <c r="C15" i="3"/>
  <c r="C10" i="4" s="1"/>
  <c r="E12" i="3"/>
  <c r="N9" i="3"/>
  <c r="B10" i="3"/>
  <c r="I16" i="3" l="1"/>
  <c r="I17" i="3" s="1"/>
  <c r="I11" i="4" s="1"/>
  <c r="G16" i="3"/>
  <c r="G17" i="3" s="1"/>
  <c r="G11" i="4" s="1"/>
  <c r="M15" i="3"/>
  <c r="M10" i="4" s="1"/>
  <c r="L16" i="3"/>
  <c r="L17" i="3" s="1"/>
  <c r="L11" i="4" s="1"/>
  <c r="K16" i="3"/>
  <c r="K17" i="3" s="1"/>
  <c r="K11" i="4" s="1"/>
  <c r="J16" i="3"/>
  <c r="J17" i="3" s="1"/>
  <c r="J11" i="4" s="1"/>
  <c r="F16" i="3"/>
  <c r="F17" i="3" s="1"/>
  <c r="F11" i="4" s="1"/>
  <c r="D16" i="3"/>
  <c r="D17" i="3" s="1"/>
  <c r="D11" i="4" s="1"/>
  <c r="H16" i="3"/>
  <c r="H17" i="3" s="1"/>
  <c r="H11" i="4" s="1"/>
  <c r="C16" i="3"/>
  <c r="C17" i="3" s="1"/>
  <c r="C11" i="4" s="1"/>
  <c r="N12" i="3"/>
  <c r="N10" i="3"/>
  <c r="L12" i="4" l="1"/>
  <c r="K12" i="4"/>
  <c r="H12" i="4"/>
  <c r="I12" i="4"/>
  <c r="D12" i="4"/>
  <c r="F12" i="4"/>
  <c r="C12" i="4"/>
  <c r="G12" i="4"/>
  <c r="J12" i="4"/>
  <c r="M16" i="3"/>
  <c r="M17" i="3" s="1"/>
  <c r="M11" i="4" s="1"/>
  <c r="M12" i="4"/>
  <c r="E15" i="3"/>
  <c r="N8" i="4"/>
  <c r="N7" i="4"/>
  <c r="N5" i="3"/>
  <c r="Q6" i="3" s="1"/>
  <c r="B15" i="3"/>
  <c r="N15" i="3"/>
  <c r="E10" i="4" l="1"/>
  <c r="E12" i="4" s="1"/>
  <c r="B10" i="4"/>
  <c r="B12" i="4" s="1"/>
  <c r="E16" i="3"/>
  <c r="E17" i="3" s="1"/>
  <c r="E11" i="4" s="1"/>
  <c r="B16" i="3"/>
  <c r="B17" i="3" s="1"/>
  <c r="B11" i="4" s="1"/>
  <c r="N16" i="3"/>
  <c r="N17" i="3" s="1"/>
  <c r="N5" i="4"/>
  <c r="N6" i="4"/>
  <c r="N11" i="4" l="1"/>
  <c r="N10" i="4"/>
  <c r="N12" i="4" s="1"/>
</calcChain>
</file>

<file path=xl/sharedStrings.xml><?xml version="1.0" encoding="utf-8"?>
<sst xmlns="http://schemas.openxmlformats.org/spreadsheetml/2006/main" count="421" uniqueCount="75">
  <si>
    <t>Du Lundi au Vendredi (18h30-22h30)</t>
  </si>
  <si>
    <t>2H30 Tarif Jour / 1H30 Tarif Nuit</t>
  </si>
  <si>
    <t>Total heures</t>
  </si>
  <si>
    <t>DPGF</t>
  </si>
  <si>
    <t>Écart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</si>
  <si>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</si>
  <si>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</si>
  <si>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</si>
  <si>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</si>
  <si>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</si>
  <si>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</si>
  <si>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</si>
  <si>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</si>
  <si>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</si>
  <si>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</si>
  <si>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</si>
  <si>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</si>
  <si>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année</t>
  </si>
  <si>
    <t>Nombre de jours (L-V) par mois</t>
  </si>
  <si>
    <t>Total HT</t>
  </si>
  <si>
    <t>Montant de TVA - 20%</t>
  </si>
  <si>
    <t>Total TTC</t>
  </si>
  <si>
    <t>Total TVA Mixte</t>
  </si>
  <si>
    <t>Nombre de samedis par mois</t>
  </si>
  <si>
    <t>Total nombre heures Tjour - L-V</t>
  </si>
  <si>
    <t>Total nombre heures Tjour - samedi</t>
  </si>
  <si>
    <t>Total nombre heures Tjour</t>
  </si>
  <si>
    <t>BU Sciences - Site Cézeaux</t>
  </si>
  <si>
    <t>2H45 Tarif Jour / 1H15 Tarif Nuit</t>
  </si>
  <si>
    <t xml:space="preserve">                              </t>
  </si>
  <si>
    <t>Total nombre heures Tnuit</t>
  </si>
  <si>
    <t>Total général</t>
  </si>
  <si>
    <t>Total heures - Tjour</t>
  </si>
  <si>
    <t>Total tarif jour HT</t>
  </si>
  <si>
    <t>Total heures - Tnuit</t>
  </si>
  <si>
    <t>Total tarif nuit HT</t>
  </si>
  <si>
    <t>Du Lundi au Jeudi (18h15-22h15)</t>
  </si>
  <si>
    <t>D</t>
  </si>
  <si>
    <t>S</t>
  </si>
  <si>
    <t>V</t>
  </si>
  <si>
    <t>J</t>
  </si>
  <si>
    <t>M</t>
  </si>
  <si>
    <t>L</t>
  </si>
  <si>
    <t>Prestations normales :</t>
  </si>
  <si>
    <t>Fermeture / Absence de prestation</t>
  </si>
  <si>
    <t>13H30 Tarif Jour / 1H30 Tarif Nuit</t>
  </si>
  <si>
    <t>Nombre de jours (L-J) par mois</t>
  </si>
  <si>
    <t>Total nombre heures Tnuit - L-V</t>
  </si>
  <si>
    <t>Total nombre heures Tnuit - samedi</t>
  </si>
  <si>
    <t>Samedi (7h30-22h30)</t>
  </si>
  <si>
    <t>h</t>
  </si>
  <si>
    <t>€</t>
  </si>
  <si>
    <t>Prévisionnel</t>
  </si>
  <si>
    <t>Samedi (9h-17h)</t>
  </si>
  <si>
    <t>8H00 Tarif Jour</t>
  </si>
  <si>
    <t>Planning 2026</t>
  </si>
  <si>
    <t>BC 4500xxxxxx</t>
  </si>
  <si>
    <t>Nombre heures Tnuit</t>
  </si>
  <si>
    <t>Début des prestations le xx/01/26</t>
  </si>
  <si>
    <t>Fin des prestations le xx/05/26 au soir</t>
  </si>
  <si>
    <t>Début des prestations le xx/09/26</t>
  </si>
  <si>
    <t>Fin des prestations le xx/12/26 au soir</t>
  </si>
  <si>
    <t>BU Sciences (Site Cézeaux)</t>
  </si>
  <si>
    <t>BU Droit - Site Lafayette</t>
  </si>
  <si>
    <r>
      <t xml:space="preserve">BU Droit Économie Management (Site </t>
    </r>
    <r>
      <rPr>
        <b/>
        <sz val="20"/>
        <color rgb="FFFF6600"/>
        <rFont val="Calibri"/>
        <family val="2"/>
        <scheme val="minor"/>
      </rPr>
      <t>Lafayette</t>
    </r>
    <r>
      <rPr>
        <sz val="20"/>
        <color rgb="FFFF6600"/>
        <rFont val="Calibri"/>
        <family val="2"/>
        <scheme val="minor"/>
      </rPr>
      <t>)</t>
    </r>
  </si>
  <si>
    <t>BU Lettres Le Kap Learning Centre</t>
  </si>
  <si>
    <t>Samedi (9h00-17h00)</t>
  </si>
  <si>
    <t>8H Tarif Jour</t>
  </si>
  <si>
    <t>si TVA Mixte tx 2025</t>
  </si>
  <si>
    <t>BU Lettres - Le Kap</t>
  </si>
  <si>
    <t>Tarifs jours HT (€/heure)</t>
  </si>
  <si>
    <t>Tarifs nuits HT (€/heure)</t>
  </si>
  <si>
    <t>Tarifs nuit HT (€/heure)</t>
  </si>
  <si>
    <t>SYNTHESE 2026</t>
  </si>
  <si>
    <r>
      <rPr>
        <b/>
        <sz val="11"/>
        <color rgb="FFFF0000"/>
        <rFont val="Calibri"/>
        <family val="2"/>
        <scheme val="minor"/>
      </rPr>
      <t>RAPPEL :</t>
    </r>
    <r>
      <rPr>
        <b/>
        <sz val="11"/>
        <rFont val="Calibri"/>
        <family val="2"/>
        <scheme val="minor"/>
      </rPr>
      <t xml:space="preserve">
Tarif jour : Tranche horaire entre 6h00 et 21h00
Tarif nuit : Tranche horaire entre 21h00 et 6h00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</si>
</sst>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[$-40C]mmm\-yy"/>
  </numFmts>
  <fonts count="53" x14ac:knownFonts="1">
    <font>
      <sz val="10"/>
      <color theme="1"/>
      <name val="Calibri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2"/>
      <color rgb="FFFF0066"/>
      <name val="Arial"/>
      <family val="2"/>
    </font>
    <font>
      <b/>
      <sz val="10"/>
      <color rgb="FFFF0066"/>
      <name val="Arial"/>
      <family val="2"/>
    </font>
    <font>
      <b/>
      <sz val="11"/>
      <color rgb="FFFF0066"/>
      <name val="Arial"/>
      <family val="2"/>
    </font>
    <font>
      <b/>
      <u/>
      <sz val="11"/>
      <color indexed="57"/>
      <name val="Arial"/>
      <family val="2"/>
    </font>
    <font>
      <b/>
      <sz val="10"/>
      <color indexed="2"/>
      <name val="Arial"/>
      <family val="2"/>
    </font>
    <font>
      <b/>
      <sz val="11"/>
      <color indexed="57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sz val="16"/>
      <color rgb="FF80808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color indexed="20"/>
      <name val="Arial"/>
      <family val="2"/>
    </font>
    <font>
      <b/>
      <sz val="12"/>
      <name val="Arial"/>
      <family val="2"/>
    </font>
    <font>
      <b/>
      <u/>
      <sz val="11"/>
      <color indexed="57"/>
      <name val="Arial"/>
      <family val="2"/>
    </font>
    <font>
      <b/>
      <sz val="12"/>
      <color theme="4"/>
      <name val="Arial"/>
      <family val="2"/>
    </font>
    <font>
      <b/>
      <sz val="10"/>
      <color theme="4"/>
      <name val="Arial"/>
      <family val="2"/>
    </font>
    <font>
      <b/>
      <sz val="11"/>
      <color theme="4"/>
      <name val="Arial"/>
      <family val="2"/>
    </font>
    <font>
      <sz val="20"/>
      <color theme="4"/>
      <name val="Calibri"/>
      <family val="2"/>
      <scheme val="minor"/>
    </font>
    <font>
      <i/>
      <sz val="10"/>
      <color theme="0"/>
      <name val="Arial"/>
      <family val="2"/>
    </font>
    <font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0"/>
      <name val="Arial"/>
      <family val="2"/>
    </font>
    <font>
      <b/>
      <sz val="10"/>
      <color theme="5"/>
      <name val="Arial"/>
      <family val="2"/>
    </font>
    <font>
      <b/>
      <sz val="10"/>
      <color rgb="FFFF6600"/>
      <name val="Arial"/>
      <family val="2"/>
    </font>
    <font>
      <sz val="10"/>
      <color rgb="FFFF6600"/>
      <name val="Arial"/>
      <family val="2"/>
    </font>
    <font>
      <b/>
      <sz val="11"/>
      <color rgb="FFFF6600"/>
      <name val="Arial"/>
      <family val="2"/>
    </font>
    <font>
      <sz val="11"/>
      <color rgb="FFFF6600"/>
      <name val="Arial"/>
      <family val="2"/>
    </font>
    <font>
      <b/>
      <sz val="12"/>
      <color rgb="FFFF6600"/>
      <name val="Arial"/>
      <family val="2"/>
    </font>
    <font>
      <sz val="20"/>
      <color rgb="FFFF6600"/>
      <name val="Calibri"/>
      <family val="2"/>
      <scheme val="minor"/>
    </font>
    <font>
      <b/>
      <sz val="20"/>
      <color rgb="FFFF66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24">
    <xf numFmtId="0" fontId="0" fillId="0" borderId="0"/>
    <xf numFmtId="164" fontId="15" fillId="0" borderId="0"/>
    <xf numFmtId="164" fontId="15" fillId="2" borderId="0"/>
    <xf numFmtId="164" fontId="15" fillId="2" borderId="0"/>
    <xf numFmtId="164" fontId="15" fillId="2" borderId="0"/>
    <xf numFmtId="164" fontId="15" fillId="2" borderId="0"/>
    <xf numFmtId="165" fontId="15" fillId="0" borderId="0"/>
    <xf numFmtId="165" fontId="15" fillId="0" borderId="0"/>
    <xf numFmtId="165" fontId="15" fillId="2" borderId="0"/>
    <xf numFmtId="165" fontId="15" fillId="2" borderId="0"/>
    <xf numFmtId="165" fontId="15" fillId="2" borderId="0"/>
    <xf numFmtId="165" fontId="15" fillId="2" borderId="0"/>
    <xf numFmtId="0" fontId="15" fillId="0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6" fillId="2" borderId="0"/>
    <xf numFmtId="0" fontId="24" fillId="2" borderId="0"/>
    <xf numFmtId="0" fontId="24" fillId="2" borderId="0"/>
    <xf numFmtId="0" fontId="24" fillId="2" borderId="0"/>
    <xf numFmtId="165" fontId="24" fillId="2" borderId="0"/>
  </cellStyleXfs>
  <cellXfs count="28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1" fillId="4" borderId="0" xfId="0" applyFont="1" applyFill="1"/>
    <xf numFmtId="0" fontId="6" fillId="0" borderId="0" xfId="0" applyFont="1"/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5" xfId="0" applyFont="1" applyBorder="1"/>
    <xf numFmtId="0" fontId="6" fillId="0" borderId="22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6" fillId="0" borderId="33" xfId="0" applyFont="1" applyBorder="1"/>
    <xf numFmtId="165" fontId="6" fillId="0" borderId="10" xfId="0" applyNumberFormat="1" applyFont="1" applyBorder="1"/>
    <xf numFmtId="165" fontId="6" fillId="0" borderId="11" xfId="0" applyNumberFormat="1" applyFont="1" applyBorder="1"/>
    <xf numFmtId="165" fontId="6" fillId="0" borderId="12" xfId="0" applyNumberFormat="1" applyFont="1" applyBorder="1"/>
    <xf numFmtId="165" fontId="6" fillId="0" borderId="14" xfId="0" applyNumberFormat="1" applyFont="1" applyBorder="1"/>
    <xf numFmtId="0" fontId="6" fillId="0" borderId="16" xfId="0" applyFont="1" applyBorder="1"/>
    <xf numFmtId="165" fontId="6" fillId="0" borderId="17" xfId="0" applyNumberFormat="1" applyFont="1" applyBorder="1"/>
    <xf numFmtId="165" fontId="6" fillId="0" borderId="18" xfId="0" applyNumberFormat="1" applyFont="1" applyBorder="1"/>
    <xf numFmtId="165" fontId="6" fillId="0" borderId="19" xfId="0" applyNumberFormat="1" applyFont="1" applyBorder="1"/>
    <xf numFmtId="165" fontId="6" fillId="0" borderId="34" xfId="0" applyNumberFormat="1" applyFont="1" applyBorder="1"/>
    <xf numFmtId="0" fontId="6" fillId="0" borderId="34" xfId="0" applyFont="1" applyBorder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7" fillId="0" borderId="3" xfId="0" applyFont="1" applyBorder="1"/>
    <xf numFmtId="0" fontId="10" fillId="0" borderId="16" xfId="0" applyFont="1" applyBorder="1"/>
    <xf numFmtId="165" fontId="10" fillId="0" borderId="17" xfId="6" applyNumberFormat="1" applyFont="1" applyBorder="1"/>
    <xf numFmtId="165" fontId="10" fillId="0" borderId="18" xfId="6" applyNumberFormat="1" applyFont="1" applyBorder="1"/>
    <xf numFmtId="165" fontId="10" fillId="0" borderId="19" xfId="6" applyNumberFormat="1" applyFont="1" applyBorder="1"/>
    <xf numFmtId="165" fontId="10" fillId="0" borderId="34" xfId="6" applyNumberFormat="1" applyFont="1" applyBorder="1"/>
    <xf numFmtId="0" fontId="10" fillId="0" borderId="23" xfId="0" applyFont="1" applyBorder="1"/>
    <xf numFmtId="165" fontId="10" fillId="0" borderId="24" xfId="6" applyNumberFormat="1" applyFont="1" applyBorder="1"/>
    <xf numFmtId="165" fontId="10" fillId="0" borderId="25" xfId="6" applyNumberFormat="1" applyFont="1" applyBorder="1"/>
    <xf numFmtId="165" fontId="10" fillId="0" borderId="26" xfId="6" applyNumberFormat="1" applyFont="1" applyBorder="1"/>
    <xf numFmtId="165" fontId="10" fillId="0" borderId="35" xfId="6" applyNumberFormat="1" applyFont="1" applyBorder="1"/>
    <xf numFmtId="0" fontId="11" fillId="0" borderId="23" xfId="0" applyFont="1" applyBorder="1"/>
    <xf numFmtId="165" fontId="11" fillId="0" borderId="24" xfId="0" applyNumberFormat="1" applyFont="1" applyBorder="1"/>
    <xf numFmtId="165" fontId="11" fillId="0" borderId="25" xfId="0" applyNumberFormat="1" applyFont="1" applyBorder="1"/>
    <xf numFmtId="165" fontId="11" fillId="0" borderId="26" xfId="0" applyNumberFormat="1" applyFont="1" applyBorder="1"/>
    <xf numFmtId="165" fontId="11" fillId="0" borderId="35" xfId="0" applyNumberFormat="1" applyFont="1" applyBorder="1"/>
    <xf numFmtId="0" fontId="12" fillId="0" borderId="0" xfId="0" applyFont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0" fillId="0" borderId="15" xfId="0" applyBorder="1"/>
    <xf numFmtId="0" fontId="0" fillId="0" borderId="13" xfId="0" applyBorder="1"/>
    <xf numFmtId="165" fontId="15" fillId="0" borderId="0" xfId="6" applyNumberFormat="1"/>
    <xf numFmtId="0" fontId="0" fillId="0" borderId="21" xfId="0" applyBorder="1"/>
    <xf numFmtId="165" fontId="15" fillId="0" borderId="20" xfId="6" applyNumberFormat="1" applyBorder="1"/>
    <xf numFmtId="165" fontId="6" fillId="0" borderId="21" xfId="6" applyNumberFormat="1" applyFont="1" applyBorder="1"/>
    <xf numFmtId="0" fontId="0" fillId="0" borderId="18" xfId="0" applyBorder="1"/>
    <xf numFmtId="164" fontId="0" fillId="0" borderId="0" xfId="0" applyNumberFormat="1"/>
    <xf numFmtId="0" fontId="0" fillId="0" borderId="28" xfId="0" applyBorder="1"/>
    <xf numFmtId="165" fontId="15" fillId="0" borderId="25" xfId="6" applyNumberFormat="1" applyBorder="1"/>
    <xf numFmtId="165" fontId="6" fillId="0" borderId="28" xfId="6" applyNumberFormat="1" applyFont="1" applyBorder="1"/>
    <xf numFmtId="0" fontId="0" fillId="0" borderId="51" xfId="0" applyBorder="1"/>
    <xf numFmtId="0" fontId="0" fillId="0" borderId="29" xfId="0" applyBorder="1"/>
    <xf numFmtId="0" fontId="0" fillId="0" borderId="0" xfId="0"/>
    <xf numFmtId="0" fontId="0" fillId="0" borderId="33" xfId="0" applyBorder="1"/>
    <xf numFmtId="0" fontId="6" fillId="0" borderId="51" xfId="0" applyFont="1" applyBorder="1"/>
    <xf numFmtId="0" fontId="14" fillId="0" borderId="52" xfId="0" applyFont="1" applyBorder="1"/>
    <xf numFmtId="165" fontId="14" fillId="0" borderId="53" xfId="6" applyNumberFormat="1" applyFont="1" applyBorder="1"/>
    <xf numFmtId="165" fontId="14" fillId="0" borderId="52" xfId="6" applyNumberFormat="1" applyFont="1" applyBorder="1"/>
    <xf numFmtId="165" fontId="8" fillId="0" borderId="0" xfId="6" applyNumberFormat="1" applyFont="1"/>
    <xf numFmtId="165" fontId="14" fillId="0" borderId="54" xfId="6" applyNumberFormat="1" applyFont="1" applyBorder="1"/>
    <xf numFmtId="165" fontId="14" fillId="4" borderId="55" xfId="6" applyNumberFormat="1" applyFont="1" applyFill="1" applyBorder="1"/>
    <xf numFmtId="0" fontId="1" fillId="0" borderId="0" xfId="0" applyFont="1" applyFill="1"/>
    <xf numFmtId="0" fontId="4" fillId="0" borderId="0" xfId="0" applyFont="1" applyFill="1"/>
    <xf numFmtId="0" fontId="18" fillId="2" borderId="0" xfId="19" applyFont="1"/>
    <xf numFmtId="0" fontId="18" fillId="2" borderId="18" xfId="19" applyFont="1" applyBorder="1" applyAlignment="1">
      <alignment horizontal="center" vertical="center"/>
    </xf>
    <xf numFmtId="0" fontId="18" fillId="5" borderId="18" xfId="19" applyFont="1" applyFill="1" applyBorder="1" applyAlignment="1">
      <alignment horizontal="center" vertical="center"/>
    </xf>
    <xf numFmtId="0" fontId="18" fillId="2" borderId="0" xfId="19" applyFont="1" applyAlignment="1">
      <alignment horizontal="center" vertical="center"/>
    </xf>
    <xf numFmtId="0" fontId="18" fillId="6" borderId="18" xfId="19" applyFont="1" applyFill="1" applyBorder="1" applyAlignment="1">
      <alignment horizontal="center" vertical="center"/>
    </xf>
    <xf numFmtId="0" fontId="18" fillId="2" borderId="0" xfId="19" applyFont="1" applyAlignment="1">
      <alignment vertical="top" wrapText="1"/>
    </xf>
    <xf numFmtId="0" fontId="18" fillId="2" borderId="0" xfId="19" applyFont="1" applyAlignment="1">
      <alignment vertical="top"/>
    </xf>
    <xf numFmtId="0" fontId="19" fillId="2" borderId="0" xfId="19" applyFont="1" applyAlignment="1">
      <alignment vertical="top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23" fillId="2" borderId="0" xfId="20" applyFont="1"/>
    <xf numFmtId="0" fontId="25" fillId="2" borderId="0" xfId="20" applyFont="1"/>
    <xf numFmtId="0" fontId="23" fillId="2" borderId="0" xfId="20" applyFont="1" applyFill="1"/>
    <xf numFmtId="0" fontId="21" fillId="2" borderId="0" xfId="20" applyFont="1" applyFill="1"/>
    <xf numFmtId="165" fontId="25" fillId="2" borderId="0" xfId="20" applyNumberFormat="1" applyFont="1"/>
    <xf numFmtId="0" fontId="26" fillId="2" borderId="0" xfId="20" applyFont="1"/>
    <xf numFmtId="165" fontId="25" fillId="2" borderId="34" xfId="20" applyNumberFormat="1" applyFont="1" applyBorder="1"/>
    <xf numFmtId="165" fontId="25" fillId="2" borderId="19" xfId="20" applyNumberFormat="1" applyFont="1" applyBorder="1"/>
    <xf numFmtId="165" fontId="25" fillId="2" borderId="18" xfId="20" applyNumberFormat="1" applyFont="1" applyBorder="1"/>
    <xf numFmtId="165" fontId="25" fillId="2" borderId="17" xfId="20" applyNumberFormat="1" applyFont="1" applyBorder="1"/>
    <xf numFmtId="0" fontId="25" fillId="2" borderId="16" xfId="20" applyFont="1" applyBorder="1"/>
    <xf numFmtId="164" fontId="23" fillId="2" borderId="0" xfId="20" applyNumberFormat="1" applyFont="1"/>
    <xf numFmtId="165" fontId="25" fillId="2" borderId="14" xfId="20" applyNumberFormat="1" applyFont="1" applyBorder="1"/>
    <xf numFmtId="165" fontId="25" fillId="2" borderId="12" xfId="20" applyNumberFormat="1" applyFont="1" applyBorder="1"/>
    <xf numFmtId="165" fontId="25" fillId="2" borderId="11" xfId="20" applyNumberFormat="1" applyFont="1" applyBorder="1"/>
    <xf numFmtId="165" fontId="25" fillId="2" borderId="10" xfId="20" applyNumberFormat="1" applyFont="1" applyBorder="1"/>
    <xf numFmtId="0" fontId="25" fillId="2" borderId="9" xfId="20" applyFont="1" applyBorder="1"/>
    <xf numFmtId="0" fontId="25" fillId="2" borderId="33" xfId="20" applyFont="1" applyBorder="1"/>
    <xf numFmtId="0" fontId="23" fillId="2" borderId="32" xfId="20" applyFont="1" applyBorder="1"/>
    <xf numFmtId="0" fontId="23" fillId="2" borderId="31" xfId="20" applyFont="1" applyBorder="1"/>
    <xf numFmtId="0" fontId="23" fillId="2" borderId="30" xfId="20" applyFont="1" applyBorder="1"/>
    <xf numFmtId="0" fontId="23" fillId="2" borderId="29" xfId="20" applyFont="1" applyBorder="1"/>
    <xf numFmtId="0" fontId="25" fillId="2" borderId="34" xfId="20" applyFont="1" applyBorder="1"/>
    <xf numFmtId="0" fontId="25" fillId="2" borderId="19" xfId="20" applyFont="1" applyBorder="1"/>
    <xf numFmtId="0" fontId="25" fillId="2" borderId="18" xfId="20" applyFont="1" applyBorder="1"/>
    <xf numFmtId="0" fontId="25" fillId="2" borderId="17" xfId="20" applyFont="1" applyBorder="1"/>
    <xf numFmtId="0" fontId="25" fillId="2" borderId="43" xfId="20" applyFont="1" applyBorder="1"/>
    <xf numFmtId="0" fontId="25" fillId="2" borderId="22" xfId="20" applyFont="1" applyBorder="1"/>
    <xf numFmtId="0" fontId="25" fillId="2" borderId="42" xfId="20" applyFont="1" applyBorder="1"/>
    <xf numFmtId="0" fontId="23" fillId="2" borderId="26" xfId="20" applyFont="1" applyBorder="1"/>
    <xf numFmtId="0" fontId="23" fillId="2" borderId="25" xfId="20" applyFont="1" applyBorder="1"/>
    <xf numFmtId="0" fontId="23" fillId="2" borderId="24" xfId="20" applyFont="1" applyBorder="1"/>
    <xf numFmtId="0" fontId="23" fillId="2" borderId="50" xfId="20" applyFont="1" applyBorder="1"/>
    <xf numFmtId="0" fontId="23" fillId="2" borderId="41" xfId="20" applyFont="1" applyBorder="1"/>
    <xf numFmtId="0" fontId="25" fillId="2" borderId="14" xfId="20" applyFont="1" applyBorder="1"/>
    <xf numFmtId="0" fontId="23" fillId="2" borderId="12" xfId="20" applyFont="1" applyBorder="1"/>
    <xf numFmtId="0" fontId="23" fillId="2" borderId="11" xfId="20" applyFont="1" applyBorder="1"/>
    <xf numFmtId="0" fontId="23" fillId="2" borderId="10" xfId="20" applyFont="1" applyBorder="1"/>
    <xf numFmtId="0" fontId="23" fillId="2" borderId="58" xfId="20" applyFont="1" applyBorder="1"/>
    <xf numFmtId="0" fontId="23" fillId="2" borderId="9" xfId="20" applyFont="1" applyBorder="1"/>
    <xf numFmtId="0" fontId="27" fillId="2" borderId="40" xfId="20" applyFont="1" applyBorder="1"/>
    <xf numFmtId="0" fontId="28" fillId="10" borderId="39" xfId="20" applyFont="1" applyFill="1" applyBorder="1"/>
    <xf numFmtId="0" fontId="28" fillId="10" borderId="38" xfId="20" applyFont="1" applyFill="1" applyBorder="1"/>
    <xf numFmtId="0" fontId="28" fillId="10" borderId="37" xfId="20" applyFont="1" applyFill="1" applyBorder="1"/>
    <xf numFmtId="0" fontId="28" fillId="2" borderId="36" xfId="20" applyFont="1" applyBorder="1" applyAlignment="1">
      <alignment horizontal="right"/>
    </xf>
    <xf numFmtId="0" fontId="27" fillId="2" borderId="14" xfId="20" applyFont="1" applyBorder="1"/>
    <xf numFmtId="0" fontId="28" fillId="10" borderId="12" xfId="20" applyFont="1" applyFill="1" applyBorder="1"/>
    <xf numFmtId="0" fontId="28" fillId="10" borderId="11" xfId="20" applyFont="1" applyFill="1" applyBorder="1"/>
    <xf numFmtId="0" fontId="28" fillId="10" borderId="10" xfId="20" applyFont="1" applyFill="1" applyBorder="1"/>
    <xf numFmtId="0" fontId="28" fillId="2" borderId="9" xfId="20" applyFont="1" applyBorder="1" applyAlignment="1">
      <alignment horizontal="right"/>
    </xf>
    <xf numFmtId="0" fontId="23" fillId="2" borderId="0" xfId="20" applyFont="1" applyAlignment="1">
      <alignment horizontal="center"/>
    </xf>
    <xf numFmtId="0" fontId="25" fillId="2" borderId="8" xfId="20" applyFont="1" applyBorder="1" applyAlignment="1">
      <alignment horizontal="center"/>
    </xf>
    <xf numFmtId="0" fontId="25" fillId="2" borderId="6" xfId="20" applyFont="1" applyBorder="1" applyAlignment="1">
      <alignment horizontal="center"/>
    </xf>
    <xf numFmtId="0" fontId="25" fillId="2" borderId="5" xfId="20" applyFont="1" applyBorder="1" applyAlignment="1">
      <alignment horizontal="center"/>
    </xf>
    <xf numFmtId="0" fontId="25" fillId="2" borderId="4" xfId="20" applyFont="1" applyBorder="1" applyAlignment="1">
      <alignment horizontal="center"/>
    </xf>
    <xf numFmtId="0" fontId="23" fillId="4" borderId="0" xfId="20" applyFont="1" applyFill="1"/>
    <xf numFmtId="0" fontId="28" fillId="2" borderId="0" xfId="20" applyFont="1"/>
    <xf numFmtId="0" fontId="25" fillId="2" borderId="0" xfId="20" applyFont="1" applyAlignment="1">
      <alignment horizontal="center"/>
    </xf>
    <xf numFmtId="0" fontId="25" fillId="3" borderId="0" xfId="20" applyFont="1" applyFill="1" applyAlignment="1">
      <alignment horizontal="center"/>
    </xf>
    <xf numFmtId="0" fontId="29" fillId="2" borderId="0" xfId="20" applyFont="1" applyAlignment="1">
      <alignment horizontal="center"/>
    </xf>
    <xf numFmtId="0" fontId="30" fillId="2" borderId="0" xfId="20" applyFont="1" applyAlignment="1">
      <alignment horizontal="center"/>
    </xf>
    <xf numFmtId="0" fontId="3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33" fillId="2" borderId="16" xfId="20" applyFont="1" applyBorder="1"/>
    <xf numFmtId="165" fontId="33" fillId="2" borderId="17" xfId="23" applyNumberFormat="1" applyFont="1" applyBorder="1"/>
    <xf numFmtId="165" fontId="33" fillId="2" borderId="18" xfId="23" applyNumberFormat="1" applyFont="1" applyBorder="1"/>
    <xf numFmtId="165" fontId="33" fillId="2" borderId="19" xfId="23" applyNumberFormat="1" applyFont="1" applyBorder="1"/>
    <xf numFmtId="165" fontId="33" fillId="2" borderId="34" xfId="23" applyNumberFormat="1" applyFont="1" applyBorder="1"/>
    <xf numFmtId="0" fontId="33" fillId="2" borderId="23" xfId="20" applyFont="1" applyBorder="1"/>
    <xf numFmtId="165" fontId="33" fillId="2" borderId="24" xfId="23" applyNumberFormat="1" applyFont="1" applyBorder="1"/>
    <xf numFmtId="165" fontId="33" fillId="2" borderId="25" xfId="23" applyNumberFormat="1" applyFont="1" applyBorder="1"/>
    <xf numFmtId="165" fontId="33" fillId="2" borderId="26" xfId="23" applyNumberFormat="1" applyFont="1" applyBorder="1"/>
    <xf numFmtId="165" fontId="33" fillId="2" borderId="35" xfId="23" applyNumberFormat="1" applyFont="1" applyBorder="1"/>
    <xf numFmtId="0" fontId="34" fillId="2" borderId="23" xfId="20" applyFont="1" applyBorder="1"/>
    <xf numFmtId="165" fontId="34" fillId="2" borderId="24" xfId="20" applyNumberFormat="1" applyFont="1" applyBorder="1"/>
    <xf numFmtId="165" fontId="34" fillId="2" borderId="25" xfId="20" applyNumberFormat="1" applyFont="1" applyBorder="1"/>
    <xf numFmtId="165" fontId="34" fillId="2" borderId="26" xfId="20" applyNumberFormat="1" applyFont="1" applyBorder="1"/>
    <xf numFmtId="165" fontId="34" fillId="2" borderId="35" xfId="20" applyNumberFormat="1" applyFont="1" applyBorder="1"/>
    <xf numFmtId="0" fontId="1" fillId="2" borderId="9" xfId="20" applyFont="1" applyBorder="1"/>
    <xf numFmtId="0" fontId="1" fillId="2" borderId="41" xfId="20" applyFont="1" applyBorder="1"/>
    <xf numFmtId="0" fontId="6" fillId="0" borderId="59" xfId="0" applyFont="1" applyBorder="1"/>
    <xf numFmtId="0" fontId="6" fillId="0" borderId="58" xfId="0" applyFont="1" applyBorder="1"/>
    <xf numFmtId="165" fontId="10" fillId="0" borderId="49" xfId="6" applyNumberFormat="1" applyFont="1" applyBorder="1"/>
    <xf numFmtId="0" fontId="6" fillId="0" borderId="49" xfId="0" applyFont="1" applyBorder="1"/>
    <xf numFmtId="165" fontId="10" fillId="0" borderId="50" xfId="6" applyNumberFormat="1" applyFont="1" applyBorder="1"/>
    <xf numFmtId="165" fontId="10" fillId="0" borderId="20" xfId="6" applyNumberFormat="1" applyFont="1" applyBorder="1"/>
    <xf numFmtId="165" fontId="10" fillId="0" borderId="27" xfId="6" applyNumberFormat="1" applyFont="1" applyBorder="1"/>
    <xf numFmtId="0" fontId="23" fillId="2" borderId="37" xfId="20" applyFont="1" applyBorder="1"/>
    <xf numFmtId="0" fontId="23" fillId="2" borderId="38" xfId="20" applyFont="1" applyBorder="1"/>
    <xf numFmtId="0" fontId="23" fillId="2" borderId="57" xfId="20" applyFont="1" applyBorder="1"/>
    <xf numFmtId="0" fontId="25" fillId="2" borderId="10" xfId="20" applyFont="1" applyBorder="1"/>
    <xf numFmtId="0" fontId="25" fillId="2" borderId="11" xfId="20" applyFont="1" applyBorder="1"/>
    <xf numFmtId="0" fontId="25" fillId="2" borderId="12" xfId="20" applyFont="1" applyBorder="1"/>
    <xf numFmtId="0" fontId="25" fillId="2" borderId="58" xfId="20" applyFont="1" applyBorder="1"/>
    <xf numFmtId="165" fontId="33" fillId="2" borderId="49" xfId="23" applyNumberFormat="1" applyFont="1" applyBorder="1"/>
    <xf numFmtId="0" fontId="25" fillId="2" borderId="49" xfId="20" applyFont="1" applyBorder="1"/>
    <xf numFmtId="165" fontId="33" fillId="2" borderId="50" xfId="23" applyNumberFormat="1" applyFont="1" applyBorder="1"/>
    <xf numFmtId="0" fontId="6" fillId="0" borderId="4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22" fillId="0" borderId="0" xfId="19" applyFont="1" applyFill="1" applyAlignment="1">
      <alignment vertical="top"/>
    </xf>
    <xf numFmtId="0" fontId="18" fillId="0" borderId="0" xfId="19" applyFont="1" applyFill="1"/>
    <xf numFmtId="0" fontId="18" fillId="0" borderId="0" xfId="19" applyFont="1" applyFill="1" applyAlignment="1">
      <alignment vertical="top" wrapText="1"/>
    </xf>
    <xf numFmtId="0" fontId="19" fillId="0" borderId="0" xfId="19" applyFont="1" applyFill="1" applyAlignment="1">
      <alignment vertical="top"/>
    </xf>
    <xf numFmtId="0" fontId="18" fillId="0" borderId="0" xfId="19" applyFont="1" applyFill="1" applyAlignment="1">
      <alignment vertical="top"/>
    </xf>
    <xf numFmtId="0" fontId="18" fillId="11" borderId="0" xfId="19" applyFont="1" applyFill="1" applyAlignment="1">
      <alignment horizontal="center" vertical="center"/>
    </xf>
    <xf numFmtId="0" fontId="3" fillId="2" borderId="0" xfId="20" applyFont="1"/>
    <xf numFmtId="0" fontId="28" fillId="0" borderId="0" xfId="20" applyFont="1" applyFill="1"/>
    <xf numFmtId="0" fontId="28" fillId="0" borderId="0" xfId="20" applyFont="1" applyFill="1" applyAlignment="1">
      <alignment horizontal="left"/>
    </xf>
    <xf numFmtId="0" fontId="23" fillId="0" borderId="0" xfId="20" applyFont="1" applyFill="1"/>
    <xf numFmtId="0" fontId="5" fillId="0" borderId="0" xfId="20" applyFont="1" applyFill="1"/>
    <xf numFmtId="0" fontId="0" fillId="0" borderId="18" xfId="0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19" applyFont="1" applyFill="1" applyAlignment="1">
      <alignment horizontal="center" vertical="center"/>
    </xf>
    <xf numFmtId="0" fontId="5" fillId="0" borderId="0" xfId="0" applyFont="1" applyFill="1"/>
    <xf numFmtId="0" fontId="4" fillId="0" borderId="0" xfId="12" applyFont="1" applyFill="1"/>
    <xf numFmtId="0" fontId="15" fillId="0" borderId="0" xfId="0" applyFont="1"/>
    <xf numFmtId="0" fontId="36" fillId="0" borderId="56" xfId="0" applyFont="1" applyBorder="1"/>
    <xf numFmtId="165" fontId="37" fillId="2" borderId="0" xfId="6" applyFont="1" applyFill="1"/>
    <xf numFmtId="165" fontId="38" fillId="2" borderId="0" xfId="6" applyFont="1" applyFill="1"/>
    <xf numFmtId="164" fontId="39" fillId="0" borderId="0" xfId="0" applyNumberFormat="1" applyFont="1"/>
    <xf numFmtId="0" fontId="39" fillId="0" borderId="0" xfId="0" applyFont="1"/>
    <xf numFmtId="0" fontId="6" fillId="2" borderId="16" xfId="20" applyFont="1" applyBorder="1"/>
    <xf numFmtId="0" fontId="4" fillId="0" borderId="0" xfId="21" applyFont="1" applyFill="1" applyAlignment="1">
      <alignment horizontal="left"/>
    </xf>
    <xf numFmtId="0" fontId="28" fillId="0" borderId="10" xfId="20" applyFont="1" applyFill="1" applyBorder="1"/>
    <xf numFmtId="0" fontId="28" fillId="0" borderId="11" xfId="20" applyFont="1" applyFill="1" applyBorder="1"/>
    <xf numFmtId="0" fontId="28" fillId="0" borderId="12" xfId="20" applyFont="1" applyFill="1" applyBorder="1"/>
    <xf numFmtId="0" fontId="28" fillId="0" borderId="37" xfId="20" applyFont="1" applyFill="1" applyBorder="1"/>
    <xf numFmtId="0" fontId="28" fillId="0" borderId="38" xfId="20" applyFont="1" applyFill="1" applyBorder="1"/>
    <xf numFmtId="0" fontId="28" fillId="0" borderId="39" xfId="20" applyFont="1" applyFill="1" applyBorder="1"/>
    <xf numFmtId="0" fontId="41" fillId="0" borderId="16" xfId="0" applyFont="1" applyBorder="1"/>
    <xf numFmtId="165" fontId="41" fillId="2" borderId="17" xfId="23" applyNumberFormat="1" applyFont="1" applyBorder="1"/>
    <xf numFmtId="165" fontId="41" fillId="2" borderId="18" xfId="23" applyNumberFormat="1" applyFont="1" applyBorder="1"/>
    <xf numFmtId="165" fontId="41" fillId="2" borderId="49" xfId="23" applyNumberFormat="1" applyFont="1" applyBorder="1"/>
    <xf numFmtId="165" fontId="41" fillId="2" borderId="19" xfId="23" applyNumberFormat="1" applyFont="1" applyBorder="1"/>
    <xf numFmtId="165" fontId="41" fillId="2" borderId="34" xfId="23" applyNumberFormat="1" applyFont="1" applyBorder="1"/>
    <xf numFmtId="0" fontId="41" fillId="2" borderId="0" xfId="20" applyFont="1"/>
    <xf numFmtId="0" fontId="41" fillId="0" borderId="23" xfId="0" applyFont="1" applyBorder="1"/>
    <xf numFmtId="165" fontId="41" fillId="2" borderId="24" xfId="23" applyNumberFormat="1" applyFont="1" applyBorder="1"/>
    <xf numFmtId="165" fontId="41" fillId="2" borderId="25" xfId="23" applyNumberFormat="1" applyFont="1" applyBorder="1"/>
    <xf numFmtId="165" fontId="41" fillId="2" borderId="50" xfId="23" applyNumberFormat="1" applyFont="1" applyBorder="1"/>
    <xf numFmtId="165" fontId="41" fillId="2" borderId="26" xfId="23" applyNumberFormat="1" applyFont="1" applyBorder="1"/>
    <xf numFmtId="165" fontId="41" fillId="2" borderId="35" xfId="23" applyNumberFormat="1" applyFont="1" applyBorder="1"/>
    <xf numFmtId="164" fontId="42" fillId="2" borderId="0" xfId="20" applyNumberFormat="1" applyFont="1"/>
    <xf numFmtId="0" fontId="42" fillId="2" borderId="0" xfId="20" applyFont="1"/>
    <xf numFmtId="0" fontId="43" fillId="2" borderId="23" xfId="20" applyFont="1" applyBorder="1"/>
    <xf numFmtId="165" fontId="43" fillId="2" borderId="24" xfId="20" applyNumberFormat="1" applyFont="1" applyBorder="1"/>
    <xf numFmtId="165" fontId="43" fillId="2" borderId="25" xfId="20" applyNumberFormat="1" applyFont="1" applyBorder="1"/>
    <xf numFmtId="165" fontId="43" fillId="2" borderId="26" xfId="20" applyNumberFormat="1" applyFont="1" applyBorder="1"/>
    <xf numFmtId="165" fontId="43" fillId="2" borderId="35" xfId="20" applyNumberFormat="1" applyFont="1" applyBorder="1"/>
    <xf numFmtId="0" fontId="44" fillId="2" borderId="0" xfId="20" applyFont="1"/>
    <xf numFmtId="0" fontId="0" fillId="13" borderId="18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48" fillId="9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8" fillId="8" borderId="18" xfId="19" applyFont="1" applyFill="1" applyBorder="1" applyAlignment="1">
      <alignment horizontal="center" vertical="center"/>
    </xf>
    <xf numFmtId="0" fontId="18" fillId="9" borderId="18" xfId="19" applyFont="1" applyFill="1" applyBorder="1" applyAlignment="1">
      <alignment horizontal="center" vertical="center"/>
    </xf>
    <xf numFmtId="0" fontId="49" fillId="2" borderId="0" xfId="19" applyFont="1"/>
    <xf numFmtId="0" fontId="50" fillId="0" borderId="0" xfId="12" applyFont="1" applyFill="1"/>
    <xf numFmtId="0" fontId="50" fillId="0" borderId="0" xfId="21" applyFont="1" applyFill="1"/>
    <xf numFmtId="0" fontId="50" fillId="0" borderId="0" xfId="21" applyFont="1" applyFill="1" applyAlignment="1">
      <alignment horizontal="left"/>
    </xf>
    <xf numFmtId="166" fontId="0" fillId="0" borderId="18" xfId="0" applyNumberFormat="1" applyBorder="1" applyAlignment="1">
      <alignment horizontal="center" vertical="center"/>
    </xf>
    <xf numFmtId="166" fontId="0" fillId="0" borderId="49" xfId="0" applyNumberFormat="1" applyBorder="1" applyAlignment="1">
      <alignment horizontal="center" vertical="center"/>
    </xf>
    <xf numFmtId="166" fontId="0" fillId="0" borderId="48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0" fontId="17" fillId="7" borderId="0" xfId="19" applyFont="1" applyFill="1" applyAlignment="1">
      <alignment horizontal="center" vertical="center" wrapText="1"/>
    </xf>
    <xf numFmtId="0" fontId="46" fillId="7" borderId="0" xfId="19" applyFont="1" applyFill="1" applyAlignment="1">
      <alignment horizontal="center" vertical="center" wrapText="1"/>
    </xf>
    <xf numFmtId="166" fontId="18" fillId="11" borderId="49" xfId="19" applyNumberFormat="1" applyFont="1" applyFill="1" applyBorder="1" applyAlignment="1">
      <alignment horizontal="center" vertical="center"/>
    </xf>
    <xf numFmtId="166" fontId="18" fillId="11" borderId="48" xfId="19" applyNumberFormat="1" applyFont="1" applyFill="1" applyBorder="1" applyAlignment="1">
      <alignment horizontal="center" vertical="center"/>
    </xf>
    <xf numFmtId="166" fontId="18" fillId="11" borderId="20" xfId="19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0" fillId="14" borderId="61" xfId="20" applyFont="1" applyFill="1" applyBorder="1" applyAlignment="1">
      <alignment horizontal="center"/>
    </xf>
    <xf numFmtId="0" fontId="35" fillId="7" borderId="0" xfId="19" applyFont="1" applyFill="1" applyAlignment="1">
      <alignment horizontal="center" vertical="center" wrapText="1"/>
    </xf>
    <xf numFmtId="166" fontId="18" fillId="11" borderId="18" xfId="19" applyNumberFormat="1" applyFont="1" applyFill="1" applyBorder="1" applyAlignment="1">
      <alignment horizontal="center" vertical="center"/>
    </xf>
    <xf numFmtId="0" fontId="32" fillId="2" borderId="0" xfId="20" applyFont="1" applyAlignment="1">
      <alignment horizontal="center"/>
    </xf>
    <xf numFmtId="0" fontId="20" fillId="7" borderId="0" xfId="19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1" fillId="0" borderId="0" xfId="0" applyFont="1" applyAlignment="1">
      <alignment horizontal="center" vertical="center" wrapText="1"/>
    </xf>
  </cellXfs>
  <cellStyles count="24">
    <cellStyle name="Milliers 2" xfId="1" xr:uid="{00000000-0005-0000-0000-000001000000}"/>
    <cellStyle name="Milliers 2 2" xfId="2" xr:uid="{00000000-0005-0000-0000-000002000000}"/>
    <cellStyle name="Milliers 2 3" xfId="3" xr:uid="{00000000-0005-0000-0000-000003000000}"/>
    <cellStyle name="Milliers 3" xfId="4" xr:uid="{00000000-0005-0000-0000-000004000000}"/>
    <cellStyle name="Milliers 4" xfId="5" xr:uid="{00000000-0005-0000-0000-000005000000}"/>
    <cellStyle name="Monétaire" xfId="6" builtinId="4"/>
    <cellStyle name="Monétaire 2" xfId="7" xr:uid="{00000000-0005-0000-0000-000007000000}"/>
    <cellStyle name="Monétaire 2 2" xfId="8" xr:uid="{00000000-0005-0000-0000-000008000000}"/>
    <cellStyle name="Monétaire 2 3" xfId="9" xr:uid="{00000000-0005-0000-0000-000009000000}"/>
    <cellStyle name="Monétaire 3" xfId="10" xr:uid="{00000000-0005-0000-0000-00000A000000}"/>
    <cellStyle name="Monétaire 4" xfId="11" xr:uid="{00000000-0005-0000-0000-00000B000000}"/>
    <cellStyle name="Monétaire 5" xfId="23" xr:uid="{1F2E3E19-7D50-482E-B80B-90D01AF30C23}"/>
    <cellStyle name="Normal" xfId="0" builtinId="0"/>
    <cellStyle name="Normal 2" xfId="12" xr:uid="{00000000-0005-0000-0000-00000D000000}"/>
    <cellStyle name="Normal 2 2" xfId="13" xr:uid="{00000000-0005-0000-0000-00000E000000}"/>
    <cellStyle name="Normal 2 2 2" xfId="22" xr:uid="{AE6802F6-7F83-4B1B-B0D6-C4D60803468C}"/>
    <cellStyle name="Normal 2 3" xfId="14" xr:uid="{00000000-0005-0000-0000-00000F000000}"/>
    <cellStyle name="Normal 2 3 2" xfId="21" xr:uid="{D377BE36-DD1C-4507-91E9-44C6AEDF682B}"/>
    <cellStyle name="Normal 3" xfId="15" xr:uid="{00000000-0005-0000-0000-000010000000}"/>
    <cellStyle name="Normal 4" xfId="16" xr:uid="{00000000-0005-0000-0000-000011000000}"/>
    <cellStyle name="Normal 5" xfId="17" xr:uid="{00000000-0005-0000-0000-000012000000}"/>
    <cellStyle name="Normal 6" xfId="18" xr:uid="{00000000-0005-0000-0000-000013000000}"/>
    <cellStyle name="Normal 7" xfId="19" xr:uid="{758F92D6-9867-4980-AD44-B2F16BA8A041}"/>
    <cellStyle name="Normal 8" xfId="20" xr:uid="{9F9182A5-25F8-4F6E-AAB7-533267071C3E}"/>
  </cellStyles>
  <dxfs count="0"/>
  <tableStyles count="0" defaultTableStyle="TableStyleMedium2" defaultPivotStyle="PivotStyleLight16"/>
  <colors>
    <mruColors>
      <color rgb="FFFF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icolas LAIZE" id="{79DC8C33-A4C6-5D2F-02C0-61964FA10BAD}"/>
  <person displayName="Nicolas LAIZE" id="{45A093DF-7268-CA50-0139-69FC7762F563}" userId="nicolas.laize@uca.fr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9" personId="{45A093DF-7268-CA50-0139-69FC7762F563}" id="{71BEAC66-E62D-96AD-ABF9-0E10715FB939}" done="0">
    <text xml:space="preserve">06/04/2023 : Grève
</text>
  </threadedComment>
  <threadedComment ref="B9" dT="2023-03-03T22:05:08.85Z" personId="{45A093DF-7268-CA50-0139-69FC7762F563}" id="{387EF026-4010-414D-6AA2-BB0A963E3ADF}" done="0">
    <text xml:space="preserve">Grève 19/01/2023
</text>
  </threadedComment>
  <threadedComment ref="C9" personId="{79DC8C33-A4C6-5D2F-02C0-61964FA10BAD}" id="{00D300E4-009D-4717-ADD9-005C00230066}" done="0">
    <text xml:space="preserve">16/02/2023 : Grève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035C-3292-48FF-93F0-C4BE3B4E679A}">
  <sheetPr>
    <tabColor rgb="FFFFC000"/>
    <pageSetUpPr fitToPage="1"/>
  </sheetPr>
  <dimension ref="A1:AE33"/>
  <sheetViews>
    <sheetView topLeftCell="A10"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0.100000000000001" customHeight="1" x14ac:dyDescent="0.25">
      <c r="A2" s="267" t="s">
        <v>64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0</v>
      </c>
      <c r="H4" s="200"/>
      <c r="I4" s="200"/>
      <c r="J4" s="200"/>
      <c r="K4" s="200"/>
      <c r="L4" s="201"/>
      <c r="M4" s="92"/>
      <c r="N4" s="199" t="s">
        <v>66</v>
      </c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1</v>
      </c>
      <c r="H5" s="200"/>
      <c r="I5" s="200"/>
      <c r="J5" s="200"/>
      <c r="K5" s="200"/>
      <c r="L5" s="203"/>
      <c r="M5" s="93"/>
      <c r="N5" s="202" t="s">
        <v>67</v>
      </c>
    </row>
    <row r="6" spans="1:31" ht="20.100000000000001" customHeight="1" x14ac:dyDescent="0.25"/>
    <row r="7" spans="1:31" ht="19.35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53">
        <v>2</v>
      </c>
      <c r="F9" s="253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12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12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12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12">
        <v>7</v>
      </c>
      <c r="W10" s="253">
        <v>8</v>
      </c>
      <c r="X10" s="76"/>
      <c r="Y10" s="211">
        <v>6</v>
      </c>
      <c r="Z10" s="252">
        <v>7</v>
      </c>
      <c r="AA10" s="252">
        <v>8</v>
      </c>
      <c r="AB10" s="252">
        <v>9</v>
      </c>
      <c r="AC10" s="252">
        <v>10</v>
      </c>
      <c r="AD10" s="253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12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12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12">
        <v>14</v>
      </c>
      <c r="W11" s="253">
        <v>15</v>
      </c>
      <c r="X11" s="76"/>
      <c r="Y11" s="252">
        <v>13</v>
      </c>
      <c r="Z11" s="252">
        <v>14</v>
      </c>
      <c r="AA11" s="252">
        <v>15</v>
      </c>
      <c r="AB11" s="252">
        <v>16</v>
      </c>
      <c r="AC11" s="252">
        <v>17</v>
      </c>
      <c r="AD11" s="253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12">
        <v>24</v>
      </c>
      <c r="G12" s="253">
        <v>25</v>
      </c>
      <c r="H12" s="76"/>
      <c r="I12" s="252">
        <v>16</v>
      </c>
      <c r="J12" s="252">
        <v>17</v>
      </c>
      <c r="K12" s="252">
        <v>18</v>
      </c>
      <c r="L12" s="252">
        <v>19</v>
      </c>
      <c r="M12" s="252">
        <v>20</v>
      </c>
      <c r="N12" s="253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12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53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12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12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12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53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53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53">
        <v>18</v>
      </c>
      <c r="B21" s="253">
        <v>19</v>
      </c>
      <c r="C21" s="253">
        <v>20</v>
      </c>
      <c r="D21" s="253">
        <v>21</v>
      </c>
      <c r="E21" s="253">
        <v>22</v>
      </c>
      <c r="F21" s="253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53">
        <v>26</v>
      </c>
      <c r="C22" s="253">
        <v>27</v>
      </c>
      <c r="D22" s="253">
        <v>28</v>
      </c>
      <c r="E22" s="253">
        <v>29</v>
      </c>
      <c r="F22" s="253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s="200" customFormat="1" ht="20.100000000000001" customHeight="1" x14ac:dyDescent="0.25">
      <c r="A24" s="87"/>
      <c r="B24" s="87"/>
      <c r="C24" s="87"/>
      <c r="D24" s="87"/>
      <c r="E24" s="87"/>
      <c r="F24" s="87"/>
      <c r="G24" s="87"/>
      <c r="H24" s="87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68">
        <v>46327</v>
      </c>
      <c r="R25" s="269"/>
      <c r="S25" s="269"/>
      <c r="T25" s="269"/>
      <c r="U25" s="269"/>
      <c r="V25" s="269"/>
      <c r="W25" s="270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5">
        <v>1</v>
      </c>
      <c r="C27" s="255">
        <v>2</v>
      </c>
      <c r="D27" s="255">
        <v>3</v>
      </c>
      <c r="E27" s="255">
        <v>4</v>
      </c>
      <c r="F27" s="255">
        <v>5</v>
      </c>
      <c r="G27" s="253">
        <v>6</v>
      </c>
      <c r="H27" s="90"/>
      <c r="I27" s="88"/>
      <c r="J27" s="88"/>
      <c r="K27" s="88"/>
      <c r="L27" s="256">
        <v>1</v>
      </c>
      <c r="M27" s="256">
        <v>2</v>
      </c>
      <c r="N27" s="256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256">
        <v>1</v>
      </c>
      <c r="AA27" s="256">
        <v>2</v>
      </c>
      <c r="AB27" s="256">
        <v>3</v>
      </c>
      <c r="AC27" s="256">
        <v>4</v>
      </c>
      <c r="AD27" s="256">
        <v>5</v>
      </c>
      <c r="AE27" s="254">
        <v>6</v>
      </c>
    </row>
    <row r="28" spans="1:31" ht="20.100000000000001" customHeight="1" x14ac:dyDescent="0.25">
      <c r="A28" s="255">
        <v>7</v>
      </c>
      <c r="B28" s="255">
        <v>8</v>
      </c>
      <c r="C28" s="255">
        <v>9</v>
      </c>
      <c r="D28" s="255">
        <v>10</v>
      </c>
      <c r="E28" s="255">
        <v>11</v>
      </c>
      <c r="F28" s="255">
        <v>12</v>
      </c>
      <c r="G28" s="253">
        <v>13</v>
      </c>
      <c r="I28" s="256">
        <v>5</v>
      </c>
      <c r="J28" s="256">
        <v>6</v>
      </c>
      <c r="K28" s="256">
        <v>7</v>
      </c>
      <c r="L28" s="256">
        <v>8</v>
      </c>
      <c r="M28" s="256">
        <v>9</v>
      </c>
      <c r="N28" s="256">
        <v>10</v>
      </c>
      <c r="O28" s="253">
        <v>11</v>
      </c>
      <c r="Q28" s="256">
        <v>2</v>
      </c>
      <c r="R28" s="256">
        <v>3</v>
      </c>
      <c r="S28" s="256">
        <v>4</v>
      </c>
      <c r="T28" s="256">
        <v>5</v>
      </c>
      <c r="U28" s="256">
        <v>6</v>
      </c>
      <c r="V28" s="256">
        <v>7</v>
      </c>
      <c r="W28" s="253">
        <v>8</v>
      </c>
      <c r="Y28" s="256">
        <v>7</v>
      </c>
      <c r="Z28" s="256">
        <v>8</v>
      </c>
      <c r="AA28" s="256">
        <v>9</v>
      </c>
      <c r="AB28" s="256">
        <v>10</v>
      </c>
      <c r="AC28" s="256">
        <v>11</v>
      </c>
      <c r="AD28" s="256">
        <v>12</v>
      </c>
      <c r="AE28" s="254">
        <v>13</v>
      </c>
    </row>
    <row r="29" spans="1:31" ht="20.100000000000001" customHeight="1" x14ac:dyDescent="0.25">
      <c r="A29" s="256">
        <v>14</v>
      </c>
      <c r="B29" s="256">
        <v>15</v>
      </c>
      <c r="C29" s="256">
        <v>16</v>
      </c>
      <c r="D29" s="256">
        <v>17</v>
      </c>
      <c r="E29" s="256">
        <v>18</v>
      </c>
      <c r="F29" s="256">
        <v>19</v>
      </c>
      <c r="G29" s="253">
        <v>20</v>
      </c>
      <c r="H29" s="90"/>
      <c r="I29" s="256">
        <v>12</v>
      </c>
      <c r="J29" s="256">
        <v>13</v>
      </c>
      <c r="K29" s="256">
        <v>14</v>
      </c>
      <c r="L29" s="256">
        <v>15</v>
      </c>
      <c r="M29" s="256">
        <v>16</v>
      </c>
      <c r="N29" s="256">
        <v>17</v>
      </c>
      <c r="O29" s="253">
        <v>18</v>
      </c>
      <c r="Q29" s="256">
        <v>9</v>
      </c>
      <c r="R29" s="212">
        <v>10</v>
      </c>
      <c r="S29" s="253">
        <v>11</v>
      </c>
      <c r="T29" s="212">
        <v>12</v>
      </c>
      <c r="U29" s="256">
        <v>13</v>
      </c>
      <c r="V29" s="212">
        <v>14</v>
      </c>
      <c r="W29" s="253">
        <v>15</v>
      </c>
      <c r="Y29" s="256">
        <v>14</v>
      </c>
      <c r="Z29" s="256">
        <v>15</v>
      </c>
      <c r="AA29" s="256">
        <v>16</v>
      </c>
      <c r="AB29" s="256">
        <v>17</v>
      </c>
      <c r="AC29" s="256">
        <v>18</v>
      </c>
      <c r="AD29" s="257">
        <v>19</v>
      </c>
      <c r="AE29" s="254">
        <v>20</v>
      </c>
    </row>
    <row r="30" spans="1:31" ht="20.100000000000001" customHeight="1" x14ac:dyDescent="0.25">
      <c r="A30" s="256">
        <v>21</v>
      </c>
      <c r="B30" s="256">
        <v>22</v>
      </c>
      <c r="C30" s="256">
        <v>23</v>
      </c>
      <c r="D30" s="256">
        <v>24</v>
      </c>
      <c r="E30" s="256">
        <v>25</v>
      </c>
      <c r="F30" s="256">
        <v>26</v>
      </c>
      <c r="G30" s="253">
        <v>27</v>
      </c>
      <c r="H30" s="90"/>
      <c r="I30" s="256">
        <v>19</v>
      </c>
      <c r="J30" s="256">
        <v>20</v>
      </c>
      <c r="K30" s="256">
        <v>21</v>
      </c>
      <c r="L30" s="256">
        <v>22</v>
      </c>
      <c r="M30" s="256">
        <v>23</v>
      </c>
      <c r="N30" s="256">
        <v>24</v>
      </c>
      <c r="O30" s="253">
        <v>25</v>
      </c>
      <c r="Q30" s="256">
        <v>16</v>
      </c>
      <c r="R30" s="256">
        <v>17</v>
      </c>
      <c r="S30" s="256">
        <v>18</v>
      </c>
      <c r="T30" s="256">
        <v>19</v>
      </c>
      <c r="U30" s="256">
        <v>20</v>
      </c>
      <c r="V30" s="256">
        <v>21</v>
      </c>
      <c r="W30" s="253">
        <v>22</v>
      </c>
      <c r="Y30" s="257">
        <v>21</v>
      </c>
      <c r="Z30" s="257">
        <v>22</v>
      </c>
      <c r="AA30" s="257">
        <v>23</v>
      </c>
      <c r="AB30" s="257">
        <v>24</v>
      </c>
      <c r="AC30" s="254">
        <v>25</v>
      </c>
      <c r="AD30" s="254">
        <v>26</v>
      </c>
      <c r="AE30" s="254">
        <v>27</v>
      </c>
    </row>
    <row r="31" spans="1:31" ht="20.100000000000001" customHeight="1" x14ac:dyDescent="0.25">
      <c r="A31" s="256">
        <v>28</v>
      </c>
      <c r="B31" s="256">
        <v>29</v>
      </c>
      <c r="C31" s="256">
        <v>30</v>
      </c>
      <c r="H31" s="90"/>
      <c r="I31" s="252">
        <v>26</v>
      </c>
      <c r="J31" s="252">
        <v>27</v>
      </c>
      <c r="K31" s="252">
        <v>28</v>
      </c>
      <c r="L31" s="252">
        <v>29</v>
      </c>
      <c r="M31" s="252">
        <v>30</v>
      </c>
      <c r="N31" s="253">
        <v>31</v>
      </c>
      <c r="O31" s="90"/>
      <c r="Q31" s="256">
        <v>23</v>
      </c>
      <c r="R31" s="256">
        <v>24</v>
      </c>
      <c r="S31" s="256">
        <v>25</v>
      </c>
      <c r="T31" s="256">
        <v>26</v>
      </c>
      <c r="U31" s="256">
        <v>27</v>
      </c>
      <c r="V31" s="256">
        <v>28</v>
      </c>
      <c r="W31" s="253">
        <v>29</v>
      </c>
      <c r="Y31" s="254">
        <v>28</v>
      </c>
      <c r="Z31" s="254">
        <v>29</v>
      </c>
      <c r="AA31" s="254">
        <v>30</v>
      </c>
      <c r="AB31" s="254">
        <v>31</v>
      </c>
    </row>
    <row r="32" spans="1:31" ht="20.100000000000001" customHeight="1" x14ac:dyDescent="0.25">
      <c r="B32" s="258"/>
      <c r="H32" s="90"/>
      <c r="J32" s="258"/>
      <c r="Q32" s="256">
        <v>30</v>
      </c>
    </row>
    <row r="33" spans="8:8" ht="20.100000000000001" customHeight="1" x14ac:dyDescent="0.25">
      <c r="H33" s="90"/>
    </row>
  </sheetData>
  <mergeCells count="14">
    <mergeCell ref="A25:G25"/>
    <mergeCell ref="I25:O25"/>
    <mergeCell ref="Q25:W25"/>
    <mergeCell ref="Y25:AE25"/>
    <mergeCell ref="Y16:AE16"/>
    <mergeCell ref="Q16:W16"/>
    <mergeCell ref="A16:G16"/>
    <mergeCell ref="I16:O16"/>
    <mergeCell ref="I7:O7"/>
    <mergeCell ref="Q7:W7"/>
    <mergeCell ref="Y7:AE7"/>
    <mergeCell ref="A1:AE1"/>
    <mergeCell ref="A7:G7"/>
    <mergeCell ref="A2:AE2"/>
  </mergeCells>
  <pageMargins left="0.25" right="0.25" top="0.75" bottom="0.75" header="0.3" footer="0.3"/>
  <pageSetup paperSize="9" scale="68" firstPageNumber="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Q28"/>
  <sheetViews>
    <sheetView zoomScale="130" zoomScaleNormal="130" workbookViewId="0">
      <selection activeCell="J18" sqref="J18:N18"/>
    </sheetView>
  </sheetViews>
  <sheetFormatPr baseColWidth="10" defaultColWidth="11" defaultRowHeight="12.75" x14ac:dyDescent="0.2"/>
  <cols>
    <col min="1" max="1" width="35.85546875" style="1" customWidth="1"/>
    <col min="2" max="6" width="13.28515625" style="1" customWidth="1"/>
    <col min="7" max="7" width="7.28515625" style="1" customWidth="1"/>
    <col min="8" max="9" width="7.28515625" style="1" bestFit="1" customWidth="1"/>
    <col min="10" max="13" width="13.28515625" style="1" customWidth="1"/>
    <col min="14" max="14" width="14.7109375" style="1" customWidth="1"/>
    <col min="15" max="15" width="12.42578125" style="1" bestFit="1" customWidth="1"/>
    <col min="16" max="16" width="12.42578125" style="1" hidden="1" customWidth="1"/>
    <col min="17" max="17" width="0" style="1" hidden="1" customWidth="1"/>
    <col min="18" max="16384" width="11" style="1"/>
  </cols>
  <sheetData>
    <row r="1" spans="1:17" x14ac:dyDescent="0.2">
      <c r="A1" s="2" t="s">
        <v>56</v>
      </c>
    </row>
    <row r="2" spans="1:17" ht="15.75" x14ac:dyDescent="0.25">
      <c r="A2" s="271" t="s">
        <v>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1:17" s="98" customFormat="1" ht="15.75" x14ac:dyDescent="0.25">
      <c r="A3" s="205">
        <v>2026</v>
      </c>
      <c r="B3" s="158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7" s="98" customFormat="1" x14ac:dyDescent="0.2">
      <c r="A4" s="206" t="s">
        <v>0</v>
      </c>
      <c r="B4" s="207" t="s">
        <v>1</v>
      </c>
      <c r="C4" s="208"/>
      <c r="D4" s="208"/>
      <c r="N4" s="155" t="s">
        <v>2</v>
      </c>
    </row>
    <row r="5" spans="1:17" s="98" customFormat="1" x14ac:dyDescent="0.2">
      <c r="A5" s="209" t="s">
        <v>53</v>
      </c>
      <c r="B5" s="215" t="s">
        <v>54</v>
      </c>
      <c r="C5" s="208"/>
      <c r="D5" s="208"/>
      <c r="N5" s="156">
        <f>N15+N17</f>
        <v>752</v>
      </c>
      <c r="P5" s="155" t="s">
        <v>3</v>
      </c>
      <c r="Q5" s="155" t="s">
        <v>4</v>
      </c>
    </row>
    <row r="6" spans="1:17" s="98" customFormat="1" x14ac:dyDescent="0.2">
      <c r="A6" s="154"/>
      <c r="N6" s="99"/>
      <c r="P6" s="98">
        <f>536.25+313.5</f>
        <v>849.75</v>
      </c>
      <c r="Q6" s="153">
        <f>N5-P6</f>
        <v>-97.75</v>
      </c>
    </row>
    <row r="7" spans="1:17" s="98" customFormat="1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99"/>
    </row>
    <row r="8" spans="1:17" s="148" customFormat="1" ht="13.5" thickBot="1" x14ac:dyDescent="0.25">
      <c r="B8" s="152" t="s">
        <v>5</v>
      </c>
      <c r="C8" s="151" t="s">
        <v>6</v>
      </c>
      <c r="D8" s="151" t="s">
        <v>7</v>
      </c>
      <c r="E8" s="151" t="s">
        <v>8</v>
      </c>
      <c r="F8" s="150" t="s">
        <v>9</v>
      </c>
      <c r="G8" s="152" t="s">
        <v>10</v>
      </c>
      <c r="H8" s="151" t="s">
        <v>11</v>
      </c>
      <c r="I8" s="150" t="s">
        <v>12</v>
      </c>
      <c r="J8" s="152" t="s">
        <v>13</v>
      </c>
      <c r="K8" s="151" t="s">
        <v>14</v>
      </c>
      <c r="L8" s="151" t="s">
        <v>15</v>
      </c>
      <c r="M8" s="150" t="s">
        <v>16</v>
      </c>
      <c r="N8" s="149" t="s">
        <v>17</v>
      </c>
    </row>
    <row r="9" spans="1:17" s="98" customFormat="1" x14ac:dyDescent="0.2">
      <c r="A9" s="147" t="s">
        <v>18</v>
      </c>
      <c r="B9" s="146">
        <v>20</v>
      </c>
      <c r="C9" s="145">
        <v>15</v>
      </c>
      <c r="D9" s="145">
        <v>22</v>
      </c>
      <c r="E9" s="145">
        <v>12</v>
      </c>
      <c r="F9" s="144">
        <v>7</v>
      </c>
      <c r="G9" s="146">
        <v>0</v>
      </c>
      <c r="H9" s="145">
        <v>0</v>
      </c>
      <c r="I9" s="144">
        <v>0</v>
      </c>
      <c r="J9" s="225">
        <v>13</v>
      </c>
      <c r="K9" s="226">
        <v>17</v>
      </c>
      <c r="L9" s="226">
        <v>20</v>
      </c>
      <c r="M9" s="227">
        <v>14</v>
      </c>
      <c r="N9" s="143">
        <f t="shared" ref="N9:N17" si="0">SUM(B9:M9)</f>
        <v>140</v>
      </c>
    </row>
    <row r="10" spans="1:17" s="98" customFormat="1" ht="13.5" thickBot="1" x14ac:dyDescent="0.25">
      <c r="A10" s="142" t="s">
        <v>23</v>
      </c>
      <c r="B10" s="141">
        <v>4</v>
      </c>
      <c r="C10" s="140">
        <v>3</v>
      </c>
      <c r="D10" s="140">
        <v>4</v>
      </c>
      <c r="E10" s="140">
        <v>1</v>
      </c>
      <c r="F10" s="139">
        <v>0</v>
      </c>
      <c r="G10" s="141">
        <v>0</v>
      </c>
      <c r="H10" s="140">
        <v>0</v>
      </c>
      <c r="I10" s="139">
        <v>0</v>
      </c>
      <c r="J10" s="228">
        <v>2</v>
      </c>
      <c r="K10" s="229">
        <v>4</v>
      </c>
      <c r="L10" s="229">
        <v>4</v>
      </c>
      <c r="M10" s="230">
        <v>2</v>
      </c>
      <c r="N10" s="138">
        <f t="shared" si="0"/>
        <v>24</v>
      </c>
    </row>
    <row r="11" spans="1:17" s="98" customFormat="1" x14ac:dyDescent="0.2">
      <c r="A11" s="137" t="s">
        <v>24</v>
      </c>
      <c r="B11" s="135">
        <f>B9*2.5</f>
        <v>50</v>
      </c>
      <c r="C11" s="134">
        <f t="shared" ref="C11:M11" si="1">C9*2.5</f>
        <v>37.5</v>
      </c>
      <c r="D11" s="134">
        <f t="shared" si="1"/>
        <v>55</v>
      </c>
      <c r="E11" s="134">
        <f t="shared" si="1"/>
        <v>30</v>
      </c>
      <c r="F11" s="136">
        <f t="shared" si="1"/>
        <v>17.5</v>
      </c>
      <c r="G11" s="135">
        <f t="shared" si="1"/>
        <v>0</v>
      </c>
      <c r="H11" s="134">
        <f t="shared" si="1"/>
        <v>0</v>
      </c>
      <c r="I11" s="133">
        <f t="shared" si="1"/>
        <v>0</v>
      </c>
      <c r="J11" s="135">
        <f t="shared" si="1"/>
        <v>32.5</v>
      </c>
      <c r="K11" s="134">
        <f t="shared" si="1"/>
        <v>42.5</v>
      </c>
      <c r="L11" s="134">
        <f t="shared" si="1"/>
        <v>50</v>
      </c>
      <c r="M11" s="133">
        <f t="shared" si="1"/>
        <v>35</v>
      </c>
      <c r="N11" s="132">
        <f t="shared" si="0"/>
        <v>350</v>
      </c>
    </row>
    <row r="12" spans="1:17" s="98" customFormat="1" ht="13.5" thickBot="1" x14ac:dyDescent="0.25">
      <c r="A12" s="131" t="s">
        <v>25</v>
      </c>
      <c r="B12" s="186">
        <f>B10*8</f>
        <v>32</v>
      </c>
      <c r="C12" s="187">
        <f>C10*8</f>
        <v>24</v>
      </c>
      <c r="D12" s="187">
        <f t="shared" ref="D12:M12" si="2">D10*8</f>
        <v>32</v>
      </c>
      <c r="E12" s="187">
        <f t="shared" si="2"/>
        <v>8</v>
      </c>
      <c r="F12" s="188">
        <f t="shared" si="2"/>
        <v>0</v>
      </c>
      <c r="G12" s="129">
        <f t="shared" si="2"/>
        <v>0</v>
      </c>
      <c r="H12" s="128">
        <f t="shared" si="2"/>
        <v>0</v>
      </c>
      <c r="I12" s="127">
        <f t="shared" si="2"/>
        <v>0</v>
      </c>
      <c r="J12" s="129">
        <f t="shared" si="2"/>
        <v>16</v>
      </c>
      <c r="K12" s="128">
        <f t="shared" si="2"/>
        <v>32</v>
      </c>
      <c r="L12" s="128">
        <f t="shared" si="2"/>
        <v>32</v>
      </c>
      <c r="M12" s="127">
        <f t="shared" si="2"/>
        <v>16</v>
      </c>
      <c r="N12" s="126">
        <f t="shared" si="0"/>
        <v>192</v>
      </c>
    </row>
    <row r="13" spans="1:17" s="98" customFormat="1" x14ac:dyDescent="0.2">
      <c r="A13" s="177" t="s">
        <v>47</v>
      </c>
      <c r="B13" s="135">
        <f>B9*1.5</f>
        <v>30</v>
      </c>
      <c r="C13" s="134">
        <f t="shared" ref="C13:M13" si="3">C9*1.5</f>
        <v>22.5</v>
      </c>
      <c r="D13" s="134">
        <f t="shared" si="3"/>
        <v>33</v>
      </c>
      <c r="E13" s="134">
        <f t="shared" si="3"/>
        <v>18</v>
      </c>
      <c r="F13" s="136">
        <f t="shared" si="3"/>
        <v>10.5</v>
      </c>
      <c r="G13" s="135">
        <f t="shared" si="3"/>
        <v>0</v>
      </c>
      <c r="H13" s="134">
        <f t="shared" si="3"/>
        <v>0</v>
      </c>
      <c r="I13" s="133">
        <f t="shared" si="3"/>
        <v>0</v>
      </c>
      <c r="J13" s="135">
        <f t="shared" si="3"/>
        <v>19.5</v>
      </c>
      <c r="K13" s="134">
        <f t="shared" si="3"/>
        <v>25.5</v>
      </c>
      <c r="L13" s="134">
        <f t="shared" si="3"/>
        <v>30</v>
      </c>
      <c r="M13" s="133">
        <f t="shared" si="3"/>
        <v>21</v>
      </c>
      <c r="N13" s="132">
        <f t="shared" ref="N13:N14" si="4">SUM(B13:M13)</f>
        <v>210</v>
      </c>
    </row>
    <row r="14" spans="1:17" s="98" customFormat="1" ht="13.5" thickBot="1" x14ac:dyDescent="0.25">
      <c r="A14" s="178" t="s">
        <v>48</v>
      </c>
      <c r="B14" s="186">
        <f>B10*0</f>
        <v>0</v>
      </c>
      <c r="C14" s="187">
        <f>C10*0</f>
        <v>0</v>
      </c>
      <c r="D14" s="187">
        <f t="shared" ref="D14:M14" si="5">D10*0</f>
        <v>0</v>
      </c>
      <c r="E14" s="187">
        <f t="shared" si="5"/>
        <v>0</v>
      </c>
      <c r="F14" s="188">
        <f t="shared" si="5"/>
        <v>0</v>
      </c>
      <c r="G14" s="129">
        <f t="shared" si="5"/>
        <v>0</v>
      </c>
      <c r="H14" s="128">
        <f t="shared" si="5"/>
        <v>0</v>
      </c>
      <c r="I14" s="127">
        <f t="shared" si="5"/>
        <v>0</v>
      </c>
      <c r="J14" s="129">
        <f t="shared" si="5"/>
        <v>0</v>
      </c>
      <c r="K14" s="128">
        <f t="shared" si="5"/>
        <v>0</v>
      </c>
      <c r="L14" s="128">
        <f t="shared" si="5"/>
        <v>0</v>
      </c>
      <c r="M14" s="127">
        <f t="shared" si="5"/>
        <v>0</v>
      </c>
      <c r="N14" s="126">
        <f t="shared" si="4"/>
        <v>0</v>
      </c>
    </row>
    <row r="15" spans="1:17" s="98" customFormat="1" x14ac:dyDescent="0.2">
      <c r="A15" s="125" t="s">
        <v>26</v>
      </c>
      <c r="B15" s="189">
        <f t="shared" ref="B15:M15" si="6">SUM(B11:B12)</f>
        <v>82</v>
      </c>
      <c r="C15" s="190">
        <f t="shared" si="6"/>
        <v>61.5</v>
      </c>
      <c r="D15" s="190">
        <f t="shared" si="6"/>
        <v>87</v>
      </c>
      <c r="E15" s="190">
        <f t="shared" si="6"/>
        <v>38</v>
      </c>
      <c r="F15" s="192">
        <f t="shared" si="6"/>
        <v>17.5</v>
      </c>
      <c r="G15" s="189">
        <f t="shared" si="6"/>
        <v>0</v>
      </c>
      <c r="H15" s="190">
        <f t="shared" si="6"/>
        <v>0</v>
      </c>
      <c r="I15" s="192">
        <f t="shared" si="6"/>
        <v>0</v>
      </c>
      <c r="J15" s="189">
        <f t="shared" si="6"/>
        <v>48.5</v>
      </c>
      <c r="K15" s="190">
        <f t="shared" si="6"/>
        <v>74.5</v>
      </c>
      <c r="L15" s="190">
        <f t="shared" si="6"/>
        <v>82</v>
      </c>
      <c r="M15" s="191">
        <f t="shared" si="6"/>
        <v>51</v>
      </c>
      <c r="N15" s="124">
        <f t="shared" si="0"/>
        <v>542</v>
      </c>
    </row>
    <row r="16" spans="1:17" s="237" customFormat="1" x14ac:dyDescent="0.2">
      <c r="A16" s="231" t="s">
        <v>70</v>
      </c>
      <c r="B16" s="232"/>
      <c r="C16" s="233"/>
      <c r="D16" s="233"/>
      <c r="E16" s="233"/>
      <c r="F16" s="234"/>
      <c r="G16" s="232">
        <f t="shared" ref="G16:I16" si="7">G15*22.63</f>
        <v>0</v>
      </c>
      <c r="H16" s="233">
        <f t="shared" si="7"/>
        <v>0</v>
      </c>
      <c r="I16" s="234">
        <f t="shared" si="7"/>
        <v>0</v>
      </c>
      <c r="J16" s="232"/>
      <c r="K16" s="233"/>
      <c r="L16" s="233"/>
      <c r="M16" s="235"/>
      <c r="N16" s="236"/>
    </row>
    <row r="17" spans="1:16" s="98" customFormat="1" x14ac:dyDescent="0.2">
      <c r="A17" s="223" t="s">
        <v>57</v>
      </c>
      <c r="B17" s="123">
        <f>SUM(B13:B14)</f>
        <v>30</v>
      </c>
      <c r="C17" s="122">
        <f t="shared" ref="C17:M17" si="8">SUM(C13:C14)</f>
        <v>22.5</v>
      </c>
      <c r="D17" s="122">
        <f t="shared" si="8"/>
        <v>33</v>
      </c>
      <c r="E17" s="122">
        <f t="shared" si="8"/>
        <v>18</v>
      </c>
      <c r="F17" s="194">
        <f t="shared" si="8"/>
        <v>10.5</v>
      </c>
      <c r="G17" s="123">
        <f t="shared" si="8"/>
        <v>0</v>
      </c>
      <c r="H17" s="122">
        <f t="shared" si="8"/>
        <v>0</v>
      </c>
      <c r="I17" s="194">
        <f t="shared" si="8"/>
        <v>0</v>
      </c>
      <c r="J17" s="123">
        <f t="shared" si="8"/>
        <v>19.5</v>
      </c>
      <c r="K17" s="122">
        <f t="shared" si="8"/>
        <v>25.5</v>
      </c>
      <c r="L17" s="122">
        <f t="shared" si="8"/>
        <v>30</v>
      </c>
      <c r="M17" s="121">
        <f t="shared" si="8"/>
        <v>21</v>
      </c>
      <c r="N17" s="120">
        <f t="shared" si="0"/>
        <v>210</v>
      </c>
    </row>
    <row r="18" spans="1:16" s="245" customFormat="1" ht="13.5" thickBot="1" x14ac:dyDescent="0.25">
      <c r="A18" s="238" t="s">
        <v>71</v>
      </c>
      <c r="B18" s="239"/>
      <c r="C18" s="240"/>
      <c r="D18" s="240"/>
      <c r="E18" s="240"/>
      <c r="F18" s="241"/>
      <c r="G18" s="239">
        <f t="shared" ref="G18:I18" si="9">G17*25.12</f>
        <v>0</v>
      </c>
      <c r="H18" s="240">
        <f t="shared" si="9"/>
        <v>0</v>
      </c>
      <c r="I18" s="241">
        <f t="shared" si="9"/>
        <v>0</v>
      </c>
      <c r="J18" s="239"/>
      <c r="K18" s="240"/>
      <c r="L18" s="240"/>
      <c r="M18" s="242"/>
      <c r="N18" s="243"/>
      <c r="O18" s="244"/>
      <c r="P18" s="244"/>
    </row>
    <row r="19" spans="1:16" s="98" customFormat="1" ht="13.5" thickBot="1" x14ac:dyDescent="0.25">
      <c r="A19" s="119"/>
      <c r="B19" s="118"/>
      <c r="C19" s="117"/>
      <c r="D19" s="117"/>
      <c r="E19" s="117"/>
      <c r="F19" s="116"/>
      <c r="G19" s="118"/>
      <c r="H19" s="117"/>
      <c r="I19" s="116"/>
      <c r="J19" s="118"/>
      <c r="K19" s="117"/>
      <c r="L19" s="117"/>
      <c r="M19" s="116"/>
      <c r="N19" s="115"/>
    </row>
    <row r="20" spans="1:16" s="98" customFormat="1" x14ac:dyDescent="0.2">
      <c r="A20" s="114" t="s">
        <v>19</v>
      </c>
      <c r="B20" s="113">
        <f t="shared" ref="B20:N20" si="10">B16+B18</f>
        <v>0</v>
      </c>
      <c r="C20" s="112">
        <f t="shared" si="10"/>
        <v>0</v>
      </c>
      <c r="D20" s="112">
        <f t="shared" si="10"/>
        <v>0</v>
      </c>
      <c r="E20" s="112">
        <f t="shared" si="10"/>
        <v>0</v>
      </c>
      <c r="F20" s="111">
        <f t="shared" si="10"/>
        <v>0</v>
      </c>
      <c r="G20" s="113">
        <f t="shared" si="10"/>
        <v>0</v>
      </c>
      <c r="H20" s="112">
        <f t="shared" si="10"/>
        <v>0</v>
      </c>
      <c r="I20" s="111">
        <f t="shared" si="10"/>
        <v>0</v>
      </c>
      <c r="J20" s="113">
        <f t="shared" si="10"/>
        <v>0</v>
      </c>
      <c r="K20" s="112">
        <f t="shared" si="10"/>
        <v>0</v>
      </c>
      <c r="L20" s="112">
        <f t="shared" si="10"/>
        <v>0</v>
      </c>
      <c r="M20" s="111">
        <f t="shared" si="10"/>
        <v>0</v>
      </c>
      <c r="N20" s="110">
        <f t="shared" si="10"/>
        <v>0</v>
      </c>
      <c r="O20" s="109"/>
    </row>
    <row r="21" spans="1:16" s="98" customFormat="1" x14ac:dyDescent="0.2">
      <c r="A21" s="108" t="s">
        <v>20</v>
      </c>
      <c r="B21" s="107">
        <f t="shared" ref="B21:N21" si="11">B20*0.2</f>
        <v>0</v>
      </c>
      <c r="C21" s="106">
        <f t="shared" si="11"/>
        <v>0</v>
      </c>
      <c r="D21" s="106">
        <f t="shared" si="11"/>
        <v>0</v>
      </c>
      <c r="E21" s="106">
        <f t="shared" si="11"/>
        <v>0</v>
      </c>
      <c r="F21" s="105">
        <f t="shared" si="11"/>
        <v>0</v>
      </c>
      <c r="G21" s="107">
        <f t="shared" si="11"/>
        <v>0</v>
      </c>
      <c r="H21" s="106">
        <f t="shared" si="11"/>
        <v>0</v>
      </c>
      <c r="I21" s="105">
        <f t="shared" si="11"/>
        <v>0</v>
      </c>
      <c r="J21" s="107">
        <f t="shared" si="11"/>
        <v>0</v>
      </c>
      <c r="K21" s="106">
        <f t="shared" si="11"/>
        <v>0</v>
      </c>
      <c r="L21" s="106">
        <f t="shared" si="11"/>
        <v>0</v>
      </c>
      <c r="M21" s="105">
        <f t="shared" si="11"/>
        <v>0</v>
      </c>
      <c r="N21" s="104">
        <f t="shared" si="11"/>
        <v>0</v>
      </c>
    </row>
    <row r="22" spans="1:16" s="251" customFormat="1" ht="15.75" thickBot="1" x14ac:dyDescent="0.3">
      <c r="A22" s="246" t="s">
        <v>21</v>
      </c>
      <c r="B22" s="247">
        <f t="shared" ref="B22:N22" si="12">B20+B21</f>
        <v>0</v>
      </c>
      <c r="C22" s="248">
        <f t="shared" si="12"/>
        <v>0</v>
      </c>
      <c r="D22" s="248">
        <f t="shared" si="12"/>
        <v>0</v>
      </c>
      <c r="E22" s="248">
        <f t="shared" si="12"/>
        <v>0</v>
      </c>
      <c r="F22" s="249">
        <f t="shared" si="12"/>
        <v>0</v>
      </c>
      <c r="G22" s="247">
        <f t="shared" si="12"/>
        <v>0</v>
      </c>
      <c r="H22" s="248">
        <f t="shared" si="12"/>
        <v>0</v>
      </c>
      <c r="I22" s="249">
        <f t="shared" si="12"/>
        <v>0</v>
      </c>
      <c r="J22" s="247">
        <f t="shared" si="12"/>
        <v>0</v>
      </c>
      <c r="K22" s="248">
        <f t="shared" si="12"/>
        <v>0</v>
      </c>
      <c r="L22" s="248">
        <f t="shared" si="12"/>
        <v>0</v>
      </c>
      <c r="M22" s="249">
        <f t="shared" si="12"/>
        <v>0</v>
      </c>
      <c r="N22" s="250">
        <f t="shared" si="12"/>
        <v>0</v>
      </c>
    </row>
    <row r="23" spans="1:16" s="98" customFormat="1" hidden="1" x14ac:dyDescent="0.2">
      <c r="A23" s="98" t="s">
        <v>22</v>
      </c>
      <c r="B23" s="98">
        <v>1370.23</v>
      </c>
      <c r="C23" s="98">
        <v>1320.03</v>
      </c>
      <c r="D23" s="98">
        <v>1440.44</v>
      </c>
      <c r="E23" s="98">
        <v>1125.95</v>
      </c>
      <c r="F23" s="98">
        <v>1003.97</v>
      </c>
      <c r="N23" s="99"/>
    </row>
    <row r="24" spans="1:16" s="98" customFormat="1" x14ac:dyDescent="0.2">
      <c r="N24" s="102"/>
    </row>
    <row r="25" spans="1:16" s="98" customFormat="1" x14ac:dyDescent="0.2">
      <c r="N25" s="99"/>
    </row>
    <row r="26" spans="1:16" s="98" customFormat="1" x14ac:dyDescent="0.2">
      <c r="B26" s="259" t="s">
        <v>58</v>
      </c>
      <c r="J26" s="260" t="s">
        <v>60</v>
      </c>
      <c r="K26" s="208"/>
      <c r="L26" s="101"/>
      <c r="M26" s="100"/>
      <c r="N26" s="99"/>
    </row>
    <row r="27" spans="1:16" s="98" customFormat="1" x14ac:dyDescent="0.2">
      <c r="B27" s="259" t="s">
        <v>59</v>
      </c>
      <c r="J27" s="261" t="s">
        <v>61</v>
      </c>
      <c r="K27" s="208"/>
      <c r="L27" s="101"/>
      <c r="M27" s="100"/>
      <c r="N27" s="99"/>
    </row>
    <row r="28" spans="1:16" s="98" customFormat="1" x14ac:dyDescent="0.2">
      <c r="B28" s="216"/>
      <c r="J28" s="224"/>
      <c r="K28" s="208"/>
      <c r="L28" s="101"/>
      <c r="M28" s="100"/>
      <c r="N28" s="99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1" firstPageNumber="21474836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81329-8B2F-40D4-BA74-4797A3D5D947}">
  <sheetPr>
    <tabColor theme="4" tint="0.39997558519241921"/>
    <pageSetUpPr fitToPage="1"/>
  </sheetPr>
  <dimension ref="A1:AE35"/>
  <sheetViews>
    <sheetView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6.25" x14ac:dyDescent="0.25">
      <c r="A2" s="273" t="s">
        <v>65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0</v>
      </c>
      <c r="H4" s="200"/>
      <c r="I4" s="200"/>
      <c r="J4" s="200"/>
      <c r="K4" s="200"/>
      <c r="L4" s="201"/>
      <c r="M4" s="201"/>
      <c r="N4" s="199" t="s">
        <v>49</v>
      </c>
      <c r="O4" s="214"/>
      <c r="P4" s="200"/>
      <c r="Q4" s="200"/>
      <c r="R4" s="200"/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1</v>
      </c>
      <c r="H5" s="200"/>
      <c r="I5" s="200"/>
      <c r="J5" s="200"/>
      <c r="K5" s="200"/>
      <c r="L5" s="203"/>
      <c r="M5" s="203"/>
      <c r="N5" s="202" t="s">
        <v>45</v>
      </c>
      <c r="O5" s="200"/>
      <c r="P5" s="200"/>
      <c r="Q5" s="200"/>
      <c r="R5" s="200"/>
    </row>
    <row r="6" spans="1:31" ht="20.100000000000001" customHeight="1" x14ac:dyDescent="0.25"/>
    <row r="7" spans="1:31" ht="20.10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12">
        <v>2</v>
      </c>
      <c r="F9" s="212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53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12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12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12">
        <v>7</v>
      </c>
      <c r="W10" s="253">
        <v>8</v>
      </c>
      <c r="X10" s="76"/>
      <c r="Y10" s="211">
        <v>6</v>
      </c>
      <c r="Z10" s="212">
        <v>7</v>
      </c>
      <c r="AA10" s="212">
        <v>8</v>
      </c>
      <c r="AB10" s="212">
        <v>9</v>
      </c>
      <c r="AC10" s="212">
        <v>10</v>
      </c>
      <c r="AD10" s="212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12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12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12">
        <v>14</v>
      </c>
      <c r="W11" s="253">
        <v>15</v>
      </c>
      <c r="X11" s="76"/>
      <c r="Y11" s="212">
        <v>13</v>
      </c>
      <c r="Z11" s="212">
        <v>14</v>
      </c>
      <c r="AA11" s="212">
        <v>15</v>
      </c>
      <c r="AB11" s="212">
        <v>16</v>
      </c>
      <c r="AC11" s="212">
        <v>17</v>
      </c>
      <c r="AD11" s="212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12">
        <v>24</v>
      </c>
      <c r="G12" s="253">
        <v>25</v>
      </c>
      <c r="H12" s="76"/>
      <c r="I12" s="212">
        <v>16</v>
      </c>
      <c r="J12" s="212">
        <v>17</v>
      </c>
      <c r="K12" s="212">
        <v>18</v>
      </c>
      <c r="L12" s="212">
        <v>19</v>
      </c>
      <c r="M12" s="212">
        <v>20</v>
      </c>
      <c r="N12" s="212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12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12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12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12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12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12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12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12">
        <v>18</v>
      </c>
      <c r="B21" s="212">
        <v>19</v>
      </c>
      <c r="C21" s="212">
        <v>20</v>
      </c>
      <c r="D21" s="212">
        <v>21</v>
      </c>
      <c r="E21" s="212">
        <v>22</v>
      </c>
      <c r="F21" s="212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12">
        <v>26</v>
      </c>
      <c r="C22" s="212">
        <v>27</v>
      </c>
      <c r="D22" s="212">
        <v>28</v>
      </c>
      <c r="E22" s="212">
        <v>29</v>
      </c>
      <c r="F22" s="212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ht="20.100000000000001" customHeight="1" x14ac:dyDescent="0.25"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74">
        <v>46327</v>
      </c>
      <c r="R25" s="274"/>
      <c r="S25" s="274"/>
      <c r="T25" s="274"/>
      <c r="U25" s="274"/>
      <c r="V25" s="274"/>
      <c r="W25" s="274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3">
        <v>1</v>
      </c>
      <c r="C27" s="253">
        <v>2</v>
      </c>
      <c r="D27" s="253">
        <v>3</v>
      </c>
      <c r="E27" s="253">
        <v>4</v>
      </c>
      <c r="F27" s="253">
        <v>5</v>
      </c>
      <c r="G27" s="253">
        <v>6</v>
      </c>
      <c r="H27" s="90"/>
      <c r="I27" s="88"/>
      <c r="J27" s="88"/>
      <c r="K27" s="88"/>
      <c r="L27" s="91">
        <v>1</v>
      </c>
      <c r="M27" s="91">
        <v>2</v>
      </c>
      <c r="N27" s="91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91">
        <v>1</v>
      </c>
      <c r="AA27" s="91">
        <v>2</v>
      </c>
      <c r="AB27" s="91">
        <v>3</v>
      </c>
      <c r="AC27" s="91">
        <v>4</v>
      </c>
      <c r="AD27" s="91">
        <v>5</v>
      </c>
      <c r="AE27" s="254">
        <v>6</v>
      </c>
    </row>
    <row r="28" spans="1:31" ht="20.100000000000001" customHeight="1" x14ac:dyDescent="0.25">
      <c r="A28" s="91">
        <v>7</v>
      </c>
      <c r="B28" s="91">
        <v>8</v>
      </c>
      <c r="C28" s="91">
        <v>9</v>
      </c>
      <c r="D28" s="91">
        <v>10</v>
      </c>
      <c r="E28" s="91">
        <v>11</v>
      </c>
      <c r="F28" s="91">
        <v>12</v>
      </c>
      <c r="G28" s="253">
        <v>13</v>
      </c>
      <c r="I28" s="91">
        <v>5</v>
      </c>
      <c r="J28" s="91">
        <v>6</v>
      </c>
      <c r="K28" s="91">
        <v>7</v>
      </c>
      <c r="L28" s="91">
        <v>8</v>
      </c>
      <c r="M28" s="91">
        <v>9</v>
      </c>
      <c r="N28" s="91">
        <v>10</v>
      </c>
      <c r="O28" s="253">
        <v>11</v>
      </c>
      <c r="Q28" s="91">
        <v>2</v>
      </c>
      <c r="R28" s="91">
        <v>3</v>
      </c>
      <c r="S28" s="91">
        <v>4</v>
      </c>
      <c r="T28" s="91">
        <v>5</v>
      </c>
      <c r="U28" s="91">
        <v>6</v>
      </c>
      <c r="V28" s="91">
        <v>7</v>
      </c>
      <c r="W28" s="253">
        <v>8</v>
      </c>
      <c r="Y28" s="91">
        <v>7</v>
      </c>
      <c r="Z28" s="91">
        <v>8</v>
      </c>
      <c r="AA28" s="91">
        <v>9</v>
      </c>
      <c r="AB28" s="91">
        <v>10</v>
      </c>
      <c r="AC28" s="91">
        <v>11</v>
      </c>
      <c r="AD28" s="91">
        <v>12</v>
      </c>
      <c r="AE28" s="254">
        <v>13</v>
      </c>
    </row>
    <row r="29" spans="1:31" ht="20.100000000000001" customHeight="1" x14ac:dyDescent="0.25">
      <c r="A29" s="91">
        <v>14</v>
      </c>
      <c r="B29" s="91">
        <v>15</v>
      </c>
      <c r="C29" s="91">
        <v>16</v>
      </c>
      <c r="D29" s="91">
        <v>17</v>
      </c>
      <c r="E29" s="91">
        <v>18</v>
      </c>
      <c r="F29" s="91">
        <v>19</v>
      </c>
      <c r="G29" s="253">
        <v>20</v>
      </c>
      <c r="H29" s="90"/>
      <c r="I29" s="91">
        <v>12</v>
      </c>
      <c r="J29" s="91">
        <v>13</v>
      </c>
      <c r="K29" s="91">
        <v>14</v>
      </c>
      <c r="L29" s="91">
        <v>15</v>
      </c>
      <c r="M29" s="91">
        <v>16</v>
      </c>
      <c r="N29" s="91">
        <v>17</v>
      </c>
      <c r="O29" s="253">
        <v>18</v>
      </c>
      <c r="Q29" s="91">
        <v>9</v>
      </c>
      <c r="R29" s="91">
        <v>10</v>
      </c>
      <c r="S29" s="253">
        <v>11</v>
      </c>
      <c r="T29" s="91">
        <v>12</v>
      </c>
      <c r="U29" s="91">
        <v>13</v>
      </c>
      <c r="V29" s="91">
        <v>14</v>
      </c>
      <c r="W29" s="253">
        <v>15</v>
      </c>
      <c r="Y29" s="91">
        <v>14</v>
      </c>
      <c r="Z29" s="91">
        <v>15</v>
      </c>
      <c r="AA29" s="91">
        <v>16</v>
      </c>
      <c r="AB29" s="91">
        <v>17</v>
      </c>
      <c r="AC29" s="91">
        <v>18</v>
      </c>
      <c r="AD29" s="91">
        <v>19</v>
      </c>
      <c r="AE29" s="254">
        <v>20</v>
      </c>
    </row>
    <row r="30" spans="1:31" ht="20.100000000000001" customHeight="1" x14ac:dyDescent="0.25">
      <c r="A30" s="91">
        <v>21</v>
      </c>
      <c r="B30" s="91">
        <v>22</v>
      </c>
      <c r="C30" s="91">
        <v>23</v>
      </c>
      <c r="D30" s="91">
        <v>24</v>
      </c>
      <c r="E30" s="91">
        <v>25</v>
      </c>
      <c r="F30" s="91">
        <v>26</v>
      </c>
      <c r="G30" s="253">
        <v>27</v>
      </c>
      <c r="H30" s="90"/>
      <c r="I30" s="91">
        <v>19</v>
      </c>
      <c r="J30" s="91">
        <v>20</v>
      </c>
      <c r="K30" s="91">
        <v>21</v>
      </c>
      <c r="L30" s="91">
        <v>22</v>
      </c>
      <c r="M30" s="91">
        <v>23</v>
      </c>
      <c r="N30" s="91">
        <v>24</v>
      </c>
      <c r="O30" s="253">
        <v>25</v>
      </c>
      <c r="Q30" s="91">
        <v>16</v>
      </c>
      <c r="R30" s="91">
        <v>17</v>
      </c>
      <c r="S30" s="91">
        <v>18</v>
      </c>
      <c r="T30" s="91">
        <v>19</v>
      </c>
      <c r="U30" s="91">
        <v>20</v>
      </c>
      <c r="V30" s="91">
        <v>21</v>
      </c>
      <c r="W30" s="253">
        <v>22</v>
      </c>
      <c r="Y30" s="91">
        <v>21</v>
      </c>
      <c r="Z30" s="91">
        <v>22</v>
      </c>
      <c r="AA30" s="91">
        <v>23</v>
      </c>
      <c r="AB30" s="254">
        <v>24</v>
      </c>
      <c r="AC30" s="254">
        <v>25</v>
      </c>
      <c r="AD30" s="254">
        <v>26</v>
      </c>
      <c r="AE30" s="254">
        <v>27</v>
      </c>
    </row>
    <row r="31" spans="1:31" ht="20.100000000000001" customHeight="1" x14ac:dyDescent="0.25">
      <c r="A31" s="91">
        <v>28</v>
      </c>
      <c r="B31" s="91">
        <v>29</v>
      </c>
      <c r="C31" s="91">
        <v>30</v>
      </c>
      <c r="H31" s="90"/>
      <c r="I31" s="91">
        <v>26</v>
      </c>
      <c r="J31" s="91">
        <v>27</v>
      </c>
      <c r="K31" s="91">
        <v>28</v>
      </c>
      <c r="L31" s="91">
        <v>29</v>
      </c>
      <c r="M31" s="91">
        <v>30</v>
      </c>
      <c r="N31" s="91">
        <v>31</v>
      </c>
      <c r="O31" s="90"/>
      <c r="Q31" s="91">
        <v>23</v>
      </c>
      <c r="R31" s="91">
        <v>24</v>
      </c>
      <c r="S31" s="91">
        <v>25</v>
      </c>
      <c r="T31" s="91">
        <v>26</v>
      </c>
      <c r="U31" s="91">
        <v>27</v>
      </c>
      <c r="V31" s="91">
        <v>28</v>
      </c>
      <c r="W31" s="253">
        <v>29</v>
      </c>
      <c r="Y31" s="254">
        <v>28</v>
      </c>
      <c r="Z31" s="254">
        <v>29</v>
      </c>
      <c r="AA31" s="254">
        <v>30</v>
      </c>
      <c r="AB31" s="254">
        <v>31</v>
      </c>
    </row>
    <row r="32" spans="1:31" ht="20.100000000000001" customHeight="1" x14ac:dyDescent="0.25">
      <c r="H32" s="90"/>
      <c r="Q32" s="91">
        <v>30</v>
      </c>
    </row>
    <row r="33" spans="8:8" ht="20.100000000000001" customHeight="1" x14ac:dyDescent="0.25">
      <c r="H33" s="90"/>
    </row>
    <row r="34" spans="8:8" ht="20.100000000000001" customHeight="1" x14ac:dyDescent="0.25">
      <c r="H34" s="90"/>
    </row>
    <row r="35" spans="8:8" ht="20.100000000000001" customHeight="1" x14ac:dyDescent="0.25"/>
  </sheetData>
  <mergeCells count="14">
    <mergeCell ref="A16:G16"/>
    <mergeCell ref="I16:O16"/>
    <mergeCell ref="Q16:W16"/>
    <mergeCell ref="Y16:AE16"/>
    <mergeCell ref="A25:G25"/>
    <mergeCell ref="I25:O25"/>
    <mergeCell ref="Q25:W25"/>
    <mergeCell ref="Y25:AE25"/>
    <mergeCell ref="A1:AE1"/>
    <mergeCell ref="A2:AE2"/>
    <mergeCell ref="A7:G7"/>
    <mergeCell ref="I7:O7"/>
    <mergeCell ref="Q7:W7"/>
    <mergeCell ref="Y7:AE7"/>
  </mergeCells>
  <pageMargins left="0.25" right="0.25" top="0.75" bottom="0.75" header="0.3" footer="0.3"/>
  <pageSetup paperSize="9" scale="66" firstPageNumber="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D31A7-225D-4585-A43D-74D6993D2F09}">
  <sheetPr>
    <tabColor theme="4" tint="0.39997558519241921"/>
    <pageSetUpPr fitToPage="1"/>
  </sheetPr>
  <dimension ref="A1:Q27"/>
  <sheetViews>
    <sheetView zoomScale="130" zoomScaleNormal="130" workbookViewId="0">
      <selection activeCell="B26" sqref="B26:B27"/>
    </sheetView>
  </sheetViews>
  <sheetFormatPr baseColWidth="10" defaultColWidth="11" defaultRowHeight="12.75" x14ac:dyDescent="0.2"/>
  <cols>
    <col min="1" max="1" width="35.7109375" style="98" customWidth="1"/>
    <col min="2" max="6" width="13.28515625" style="98" customWidth="1"/>
    <col min="7" max="7" width="10.42578125" style="98" bestFit="1" customWidth="1"/>
    <col min="8" max="9" width="7.28515625" style="98" bestFit="1" customWidth="1"/>
    <col min="10" max="13" width="13.28515625" style="98" customWidth="1"/>
    <col min="14" max="14" width="14.7109375" style="99" customWidth="1"/>
    <col min="15" max="15" width="12.42578125" style="98" bestFit="1" customWidth="1"/>
    <col min="16" max="16" width="12.42578125" style="98" hidden="1" customWidth="1"/>
    <col min="17" max="17" width="0" style="98" hidden="1" customWidth="1"/>
    <col min="18" max="16384" width="11" style="98"/>
  </cols>
  <sheetData>
    <row r="1" spans="1:17" x14ac:dyDescent="0.2">
      <c r="A1" s="2" t="s">
        <v>56</v>
      </c>
    </row>
    <row r="2" spans="1:17" ht="15.75" x14ac:dyDescent="0.25">
      <c r="A2" s="275" t="s">
        <v>69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</row>
    <row r="3" spans="1:17" ht="15.75" x14ac:dyDescent="0.25">
      <c r="A3" s="205">
        <v>2026</v>
      </c>
      <c r="B3" s="158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7" x14ac:dyDescent="0.2">
      <c r="A4" s="206" t="s">
        <v>0</v>
      </c>
      <c r="B4" s="207" t="s">
        <v>1</v>
      </c>
      <c r="C4" s="208"/>
      <c r="D4" s="208"/>
      <c r="N4" s="155" t="s">
        <v>2</v>
      </c>
    </row>
    <row r="5" spans="1:17" x14ac:dyDescent="0.2">
      <c r="A5" s="209" t="s">
        <v>49</v>
      </c>
      <c r="B5" s="207" t="s">
        <v>45</v>
      </c>
      <c r="C5" s="208"/>
      <c r="D5" s="208"/>
      <c r="N5" s="156">
        <f>N15+N17</f>
        <v>1263</v>
      </c>
      <c r="P5" s="155" t="s">
        <v>3</v>
      </c>
      <c r="Q5" s="155" t="s">
        <v>4</v>
      </c>
    </row>
    <row r="6" spans="1:17" x14ac:dyDescent="0.2">
      <c r="A6" s="154"/>
      <c r="P6" s="98">
        <f>536.25+313.5</f>
        <v>849.75</v>
      </c>
      <c r="Q6" s="153">
        <f>N5-P6</f>
        <v>413.25</v>
      </c>
    </row>
    <row r="7" spans="1:17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</row>
    <row r="8" spans="1:17" s="148" customFormat="1" ht="13.5" thickBot="1" x14ac:dyDescent="0.25">
      <c r="B8" s="152" t="s">
        <v>5</v>
      </c>
      <c r="C8" s="151" t="s">
        <v>6</v>
      </c>
      <c r="D8" s="151" t="s">
        <v>7</v>
      </c>
      <c r="E8" s="151" t="s">
        <v>8</v>
      </c>
      <c r="F8" s="150" t="s">
        <v>9</v>
      </c>
      <c r="G8" s="152" t="s">
        <v>10</v>
      </c>
      <c r="H8" s="151" t="s">
        <v>11</v>
      </c>
      <c r="I8" s="150" t="s">
        <v>12</v>
      </c>
      <c r="J8" s="152" t="s">
        <v>13</v>
      </c>
      <c r="K8" s="151" t="s">
        <v>14</v>
      </c>
      <c r="L8" s="151" t="s">
        <v>15</v>
      </c>
      <c r="M8" s="150" t="s">
        <v>16</v>
      </c>
      <c r="N8" s="149" t="s">
        <v>17</v>
      </c>
    </row>
    <row r="9" spans="1:17" x14ac:dyDescent="0.2">
      <c r="A9" s="147" t="s">
        <v>18</v>
      </c>
      <c r="B9" s="146">
        <v>21</v>
      </c>
      <c r="C9" s="145">
        <v>20</v>
      </c>
      <c r="D9" s="145">
        <v>22</v>
      </c>
      <c r="E9" s="145">
        <v>21</v>
      </c>
      <c r="F9" s="144">
        <v>16</v>
      </c>
      <c r="G9" s="146">
        <v>0</v>
      </c>
      <c r="H9" s="145">
        <v>0</v>
      </c>
      <c r="I9" s="144">
        <v>0</v>
      </c>
      <c r="J9" s="225">
        <v>18</v>
      </c>
      <c r="K9" s="226">
        <v>22</v>
      </c>
      <c r="L9" s="226">
        <v>20</v>
      </c>
      <c r="M9" s="227">
        <v>17</v>
      </c>
      <c r="N9" s="143">
        <f t="shared" ref="N9:N17" si="0">SUM(B9:M9)</f>
        <v>177</v>
      </c>
    </row>
    <row r="10" spans="1:17" ht="13.5" thickBot="1" x14ac:dyDescent="0.25">
      <c r="A10" s="142" t="s">
        <v>23</v>
      </c>
      <c r="B10" s="141">
        <v>5</v>
      </c>
      <c r="C10" s="140">
        <v>4</v>
      </c>
      <c r="D10" s="140">
        <v>4</v>
      </c>
      <c r="E10" s="140">
        <v>3</v>
      </c>
      <c r="F10" s="139">
        <v>4</v>
      </c>
      <c r="G10" s="141">
        <v>0</v>
      </c>
      <c r="H10" s="140">
        <v>0</v>
      </c>
      <c r="I10" s="139">
        <v>0</v>
      </c>
      <c r="J10" s="228">
        <v>3</v>
      </c>
      <c r="K10" s="229">
        <v>5</v>
      </c>
      <c r="L10" s="229">
        <v>4</v>
      </c>
      <c r="M10" s="230">
        <v>5</v>
      </c>
      <c r="N10" s="138">
        <f t="shared" si="0"/>
        <v>37</v>
      </c>
    </row>
    <row r="11" spans="1:17" x14ac:dyDescent="0.2">
      <c r="A11" s="137" t="s">
        <v>24</v>
      </c>
      <c r="B11" s="135">
        <f>B9*2.5</f>
        <v>52.5</v>
      </c>
      <c r="C11" s="134">
        <f t="shared" ref="C11:M11" si="1">C9*2.5</f>
        <v>50</v>
      </c>
      <c r="D11" s="134">
        <f t="shared" si="1"/>
        <v>55</v>
      </c>
      <c r="E11" s="134">
        <f t="shared" si="1"/>
        <v>52.5</v>
      </c>
      <c r="F11" s="136">
        <f t="shared" si="1"/>
        <v>40</v>
      </c>
      <c r="G11" s="135">
        <f t="shared" si="1"/>
        <v>0</v>
      </c>
      <c r="H11" s="134">
        <f t="shared" si="1"/>
        <v>0</v>
      </c>
      <c r="I11" s="136">
        <f t="shared" si="1"/>
        <v>0</v>
      </c>
      <c r="J11" s="135">
        <f t="shared" si="1"/>
        <v>45</v>
      </c>
      <c r="K11" s="134">
        <f t="shared" si="1"/>
        <v>55</v>
      </c>
      <c r="L11" s="134">
        <f t="shared" si="1"/>
        <v>50</v>
      </c>
      <c r="M11" s="133">
        <f t="shared" si="1"/>
        <v>42.5</v>
      </c>
      <c r="N11" s="132">
        <f t="shared" si="0"/>
        <v>442.5</v>
      </c>
    </row>
    <row r="12" spans="1:17" ht="13.5" thickBot="1" x14ac:dyDescent="0.25">
      <c r="A12" s="131" t="s">
        <v>25</v>
      </c>
      <c r="B12" s="186">
        <f>B10*13.5</f>
        <v>67.5</v>
      </c>
      <c r="C12" s="187">
        <f t="shared" ref="C12:M12" si="2">C10*13.5</f>
        <v>54</v>
      </c>
      <c r="D12" s="187">
        <f t="shared" si="2"/>
        <v>54</v>
      </c>
      <c r="E12" s="187">
        <f t="shared" si="2"/>
        <v>40.5</v>
      </c>
      <c r="F12" s="188">
        <f t="shared" si="2"/>
        <v>54</v>
      </c>
      <c r="G12" s="186">
        <f t="shared" si="2"/>
        <v>0</v>
      </c>
      <c r="H12" s="187">
        <f t="shared" si="2"/>
        <v>0</v>
      </c>
      <c r="I12" s="188">
        <f t="shared" si="2"/>
        <v>0</v>
      </c>
      <c r="J12" s="129">
        <f t="shared" si="2"/>
        <v>40.5</v>
      </c>
      <c r="K12" s="128">
        <f t="shared" si="2"/>
        <v>67.5</v>
      </c>
      <c r="L12" s="128">
        <f t="shared" si="2"/>
        <v>54</v>
      </c>
      <c r="M12" s="127">
        <f t="shared" si="2"/>
        <v>67.5</v>
      </c>
      <c r="N12" s="126">
        <f t="shared" si="0"/>
        <v>499.5</v>
      </c>
    </row>
    <row r="13" spans="1:17" x14ac:dyDescent="0.2">
      <c r="A13" s="177" t="s">
        <v>47</v>
      </c>
      <c r="B13" s="135">
        <f>B9*1.5</f>
        <v>31.5</v>
      </c>
      <c r="C13" s="134">
        <f t="shared" ref="C13:M13" si="3">C9*1.5</f>
        <v>30</v>
      </c>
      <c r="D13" s="134">
        <f t="shared" si="3"/>
        <v>33</v>
      </c>
      <c r="E13" s="134">
        <f t="shared" si="3"/>
        <v>31.5</v>
      </c>
      <c r="F13" s="136">
        <f t="shared" si="3"/>
        <v>24</v>
      </c>
      <c r="G13" s="135">
        <f t="shared" si="3"/>
        <v>0</v>
      </c>
      <c r="H13" s="134">
        <f t="shared" si="3"/>
        <v>0</v>
      </c>
      <c r="I13" s="136">
        <f t="shared" si="3"/>
        <v>0</v>
      </c>
      <c r="J13" s="135">
        <f t="shared" si="3"/>
        <v>27</v>
      </c>
      <c r="K13" s="134">
        <f t="shared" si="3"/>
        <v>33</v>
      </c>
      <c r="L13" s="134">
        <f t="shared" si="3"/>
        <v>30</v>
      </c>
      <c r="M13" s="133">
        <f t="shared" si="3"/>
        <v>25.5</v>
      </c>
      <c r="N13" s="132">
        <f t="shared" ref="N13:N14" si="4">SUM(B13:M13)</f>
        <v>265.5</v>
      </c>
    </row>
    <row r="14" spans="1:17" ht="13.5" thickBot="1" x14ac:dyDescent="0.25">
      <c r="A14" s="178" t="s">
        <v>48</v>
      </c>
      <c r="B14" s="186">
        <f>B10*1.5</f>
        <v>7.5</v>
      </c>
      <c r="C14" s="187">
        <f t="shared" ref="C14:M14" si="5">C10*1.5</f>
        <v>6</v>
      </c>
      <c r="D14" s="187">
        <f t="shared" si="5"/>
        <v>6</v>
      </c>
      <c r="E14" s="187">
        <f t="shared" si="5"/>
        <v>4.5</v>
      </c>
      <c r="F14" s="188">
        <f t="shared" si="5"/>
        <v>6</v>
      </c>
      <c r="G14" s="129">
        <f t="shared" si="5"/>
        <v>0</v>
      </c>
      <c r="H14" s="128">
        <f t="shared" si="5"/>
        <v>0</v>
      </c>
      <c r="I14" s="130">
        <f t="shared" si="5"/>
        <v>0</v>
      </c>
      <c r="J14" s="129">
        <f t="shared" si="5"/>
        <v>4.5</v>
      </c>
      <c r="K14" s="128">
        <f t="shared" si="5"/>
        <v>7.5</v>
      </c>
      <c r="L14" s="128">
        <f t="shared" si="5"/>
        <v>6</v>
      </c>
      <c r="M14" s="127">
        <f t="shared" si="5"/>
        <v>7.5</v>
      </c>
      <c r="N14" s="126">
        <f t="shared" si="4"/>
        <v>55.5</v>
      </c>
    </row>
    <row r="15" spans="1:17" x14ac:dyDescent="0.2">
      <c r="A15" s="125" t="s">
        <v>26</v>
      </c>
      <c r="B15" s="189">
        <f t="shared" ref="B15:M15" si="6">SUM(B11:B12)</f>
        <v>120</v>
      </c>
      <c r="C15" s="190">
        <f t="shared" si="6"/>
        <v>104</v>
      </c>
      <c r="D15" s="190">
        <f t="shared" si="6"/>
        <v>109</v>
      </c>
      <c r="E15" s="190">
        <f t="shared" si="6"/>
        <v>93</v>
      </c>
      <c r="F15" s="192">
        <f t="shared" si="6"/>
        <v>94</v>
      </c>
      <c r="G15" s="189">
        <f t="shared" si="6"/>
        <v>0</v>
      </c>
      <c r="H15" s="190">
        <f t="shared" si="6"/>
        <v>0</v>
      </c>
      <c r="I15" s="192">
        <f t="shared" si="6"/>
        <v>0</v>
      </c>
      <c r="J15" s="189">
        <f t="shared" si="6"/>
        <v>85.5</v>
      </c>
      <c r="K15" s="190">
        <f t="shared" si="6"/>
        <v>122.5</v>
      </c>
      <c r="L15" s="190">
        <f t="shared" si="6"/>
        <v>104</v>
      </c>
      <c r="M15" s="191">
        <f t="shared" si="6"/>
        <v>110</v>
      </c>
      <c r="N15" s="124">
        <f t="shared" si="0"/>
        <v>942</v>
      </c>
    </row>
    <row r="16" spans="1:17" s="99" customFormat="1" x14ac:dyDescent="0.2">
      <c r="A16" s="162" t="s">
        <v>70</v>
      </c>
      <c r="B16" s="163"/>
      <c r="C16" s="164"/>
      <c r="D16" s="164"/>
      <c r="E16" s="164"/>
      <c r="F16" s="193"/>
      <c r="G16" s="163"/>
      <c r="H16" s="164"/>
      <c r="I16" s="193"/>
      <c r="J16" s="163"/>
      <c r="K16" s="164"/>
      <c r="L16" s="164"/>
      <c r="M16" s="165"/>
      <c r="N16" s="166"/>
    </row>
    <row r="17" spans="1:16" x14ac:dyDescent="0.2">
      <c r="A17" s="223" t="s">
        <v>57</v>
      </c>
      <c r="B17" s="123">
        <f>SUM(B13:B14)</f>
        <v>39</v>
      </c>
      <c r="C17" s="122">
        <f t="shared" ref="C17:M17" si="7">SUM(C13:C14)</f>
        <v>36</v>
      </c>
      <c r="D17" s="122">
        <f t="shared" si="7"/>
        <v>39</v>
      </c>
      <c r="E17" s="122">
        <f t="shared" si="7"/>
        <v>36</v>
      </c>
      <c r="F17" s="194">
        <f t="shared" si="7"/>
        <v>30</v>
      </c>
      <c r="G17" s="123">
        <f t="shared" si="7"/>
        <v>0</v>
      </c>
      <c r="H17" s="122">
        <f t="shared" si="7"/>
        <v>0</v>
      </c>
      <c r="I17" s="194">
        <f t="shared" si="7"/>
        <v>0</v>
      </c>
      <c r="J17" s="123">
        <f t="shared" si="7"/>
        <v>31.5</v>
      </c>
      <c r="K17" s="122">
        <f t="shared" si="7"/>
        <v>40.5</v>
      </c>
      <c r="L17" s="122">
        <f t="shared" si="7"/>
        <v>36</v>
      </c>
      <c r="M17" s="121">
        <f t="shared" si="7"/>
        <v>33</v>
      </c>
      <c r="N17" s="120">
        <f t="shared" si="0"/>
        <v>321</v>
      </c>
    </row>
    <row r="18" spans="1:16" ht="13.5" thickBot="1" x14ac:dyDescent="0.25">
      <c r="A18" s="167" t="s">
        <v>72</v>
      </c>
      <c r="B18" s="168"/>
      <c r="C18" s="169"/>
      <c r="D18" s="169"/>
      <c r="E18" s="169"/>
      <c r="F18" s="195"/>
      <c r="G18" s="168"/>
      <c r="H18" s="169"/>
      <c r="I18" s="195"/>
      <c r="J18" s="168"/>
      <c r="K18" s="169"/>
      <c r="L18" s="169"/>
      <c r="M18" s="170"/>
      <c r="N18" s="171"/>
      <c r="O18" s="109"/>
      <c r="P18" s="109"/>
    </row>
    <row r="19" spans="1:16" ht="13.5" thickBot="1" x14ac:dyDescent="0.25">
      <c r="A19" s="119"/>
      <c r="B19" s="118"/>
      <c r="C19" s="117"/>
      <c r="D19" s="117"/>
      <c r="E19" s="117"/>
      <c r="F19" s="116"/>
      <c r="G19" s="118"/>
      <c r="H19" s="117"/>
      <c r="I19" s="116"/>
      <c r="J19" s="118"/>
      <c r="K19" s="117"/>
      <c r="L19" s="117"/>
      <c r="M19" s="116"/>
      <c r="N19" s="115"/>
    </row>
    <row r="20" spans="1:16" x14ac:dyDescent="0.2">
      <c r="A20" s="114" t="s">
        <v>19</v>
      </c>
      <c r="B20" s="113">
        <f t="shared" ref="B20:N20" si="8">B16+B18</f>
        <v>0</v>
      </c>
      <c r="C20" s="112">
        <f t="shared" si="8"/>
        <v>0</v>
      </c>
      <c r="D20" s="112">
        <f t="shared" si="8"/>
        <v>0</v>
      </c>
      <c r="E20" s="112">
        <f t="shared" si="8"/>
        <v>0</v>
      </c>
      <c r="F20" s="111">
        <f t="shared" si="8"/>
        <v>0</v>
      </c>
      <c r="G20" s="113">
        <f t="shared" si="8"/>
        <v>0</v>
      </c>
      <c r="H20" s="112">
        <f t="shared" si="8"/>
        <v>0</v>
      </c>
      <c r="I20" s="111">
        <f t="shared" si="8"/>
        <v>0</v>
      </c>
      <c r="J20" s="113">
        <f t="shared" si="8"/>
        <v>0</v>
      </c>
      <c r="K20" s="112">
        <f t="shared" si="8"/>
        <v>0</v>
      </c>
      <c r="L20" s="112">
        <f t="shared" si="8"/>
        <v>0</v>
      </c>
      <c r="M20" s="111">
        <f t="shared" si="8"/>
        <v>0</v>
      </c>
      <c r="N20" s="110">
        <f t="shared" si="8"/>
        <v>0</v>
      </c>
      <c r="O20" s="109"/>
    </row>
    <row r="21" spans="1:16" x14ac:dyDescent="0.2">
      <c r="A21" s="108" t="s">
        <v>20</v>
      </c>
      <c r="B21" s="107">
        <f t="shared" ref="B21:N21" si="9">B20*0.2</f>
        <v>0</v>
      </c>
      <c r="C21" s="106">
        <f t="shared" si="9"/>
        <v>0</v>
      </c>
      <c r="D21" s="106">
        <f t="shared" si="9"/>
        <v>0</v>
      </c>
      <c r="E21" s="106">
        <f t="shared" si="9"/>
        <v>0</v>
      </c>
      <c r="F21" s="105">
        <f t="shared" si="9"/>
        <v>0</v>
      </c>
      <c r="G21" s="107">
        <f t="shared" si="9"/>
        <v>0</v>
      </c>
      <c r="H21" s="106">
        <f t="shared" si="9"/>
        <v>0</v>
      </c>
      <c r="I21" s="105">
        <f t="shared" si="9"/>
        <v>0</v>
      </c>
      <c r="J21" s="107">
        <f t="shared" si="9"/>
        <v>0</v>
      </c>
      <c r="K21" s="106">
        <f t="shared" si="9"/>
        <v>0</v>
      </c>
      <c r="L21" s="106">
        <f t="shared" si="9"/>
        <v>0</v>
      </c>
      <c r="M21" s="105">
        <f t="shared" si="9"/>
        <v>0</v>
      </c>
      <c r="N21" s="104">
        <f t="shared" si="9"/>
        <v>0</v>
      </c>
    </row>
    <row r="22" spans="1:16" s="103" customFormat="1" ht="15.75" thickBot="1" x14ac:dyDescent="0.3">
      <c r="A22" s="172" t="s">
        <v>21</v>
      </c>
      <c r="B22" s="173">
        <f t="shared" ref="B22:N22" si="10">B20+B21</f>
        <v>0</v>
      </c>
      <c r="C22" s="174">
        <f t="shared" si="10"/>
        <v>0</v>
      </c>
      <c r="D22" s="174">
        <f t="shared" si="10"/>
        <v>0</v>
      </c>
      <c r="E22" s="174">
        <f t="shared" si="10"/>
        <v>0</v>
      </c>
      <c r="F22" s="175">
        <f t="shared" si="10"/>
        <v>0</v>
      </c>
      <c r="G22" s="173">
        <f t="shared" si="10"/>
        <v>0</v>
      </c>
      <c r="H22" s="174">
        <f t="shared" si="10"/>
        <v>0</v>
      </c>
      <c r="I22" s="175">
        <f t="shared" si="10"/>
        <v>0</v>
      </c>
      <c r="J22" s="173">
        <f t="shared" si="10"/>
        <v>0</v>
      </c>
      <c r="K22" s="174">
        <f t="shared" si="10"/>
        <v>0</v>
      </c>
      <c r="L22" s="174">
        <f t="shared" si="10"/>
        <v>0</v>
      </c>
      <c r="M22" s="175">
        <f t="shared" si="10"/>
        <v>0</v>
      </c>
      <c r="N22" s="176">
        <f t="shared" si="10"/>
        <v>0</v>
      </c>
    </row>
    <row r="23" spans="1:16" hidden="1" x14ac:dyDescent="0.2">
      <c r="A23" s="98" t="s">
        <v>22</v>
      </c>
      <c r="B23" s="98">
        <v>1370.23</v>
      </c>
      <c r="C23" s="98">
        <v>1320.03</v>
      </c>
      <c r="D23" s="98">
        <v>1440.44</v>
      </c>
      <c r="E23" s="98">
        <v>1125.95</v>
      </c>
      <c r="F23" s="98">
        <v>1003.97</v>
      </c>
    </row>
    <row r="24" spans="1:16" x14ac:dyDescent="0.2">
      <c r="N24" s="102"/>
    </row>
    <row r="26" spans="1:16" x14ac:dyDescent="0.2">
      <c r="B26" s="259" t="s">
        <v>58</v>
      </c>
      <c r="J26" s="260" t="s">
        <v>60</v>
      </c>
      <c r="K26" s="208"/>
      <c r="L26" s="101"/>
      <c r="M26" s="100"/>
    </row>
    <row r="27" spans="1:16" x14ac:dyDescent="0.2">
      <c r="B27" s="259" t="s">
        <v>59</v>
      </c>
      <c r="J27" s="261" t="s">
        <v>61</v>
      </c>
      <c r="K27" s="208"/>
      <c r="L27" s="101"/>
      <c r="M27" s="100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0" firstPageNumber="21474836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4E9E6-B275-4575-9A21-0A6797B2CF2A}">
  <sheetPr>
    <tabColor rgb="FFFF0000"/>
    <pageSetUpPr fitToPage="1"/>
  </sheetPr>
  <dimension ref="A1:AE36"/>
  <sheetViews>
    <sheetView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6.25" x14ac:dyDescent="0.25">
      <c r="A2" s="276" t="s">
        <v>62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36</v>
      </c>
      <c r="H4" s="200"/>
      <c r="I4" s="200"/>
      <c r="J4" s="200"/>
      <c r="K4" s="200"/>
      <c r="L4" s="201"/>
      <c r="M4" s="92"/>
      <c r="N4" s="93"/>
      <c r="O4" s="90"/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28</v>
      </c>
      <c r="H5" s="200"/>
      <c r="I5" s="200"/>
      <c r="J5" s="200"/>
      <c r="K5" s="200"/>
      <c r="L5" s="203"/>
      <c r="M5" s="93"/>
      <c r="N5" s="94"/>
    </row>
    <row r="6" spans="1:31" ht="20.100000000000001" customHeight="1" x14ac:dyDescent="0.25"/>
    <row r="7" spans="1:31" ht="20.10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53">
        <v>2</v>
      </c>
      <c r="F9" s="253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53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53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53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53">
        <v>7</v>
      </c>
      <c r="W10" s="253">
        <v>8</v>
      </c>
      <c r="X10" s="76"/>
      <c r="Y10" s="211">
        <v>6</v>
      </c>
      <c r="Z10" s="212">
        <v>7</v>
      </c>
      <c r="AA10" s="212">
        <v>8</v>
      </c>
      <c r="AB10" s="212">
        <v>9</v>
      </c>
      <c r="AC10" s="212">
        <v>10</v>
      </c>
      <c r="AD10" s="253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53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53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53">
        <v>14</v>
      </c>
      <c r="W11" s="253">
        <v>15</v>
      </c>
      <c r="X11" s="76"/>
      <c r="Y11" s="212">
        <v>13</v>
      </c>
      <c r="Z11" s="212">
        <v>14</v>
      </c>
      <c r="AA11" s="212">
        <v>15</v>
      </c>
      <c r="AB11" s="212">
        <v>16</v>
      </c>
      <c r="AC11" s="212">
        <v>17</v>
      </c>
      <c r="AD11" s="253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53">
        <v>24</v>
      </c>
      <c r="G12" s="253">
        <v>25</v>
      </c>
      <c r="H12" s="76"/>
      <c r="I12" s="212">
        <v>16</v>
      </c>
      <c r="J12" s="212">
        <v>17</v>
      </c>
      <c r="K12" s="212">
        <v>18</v>
      </c>
      <c r="L12" s="212">
        <v>19</v>
      </c>
      <c r="M12" s="212">
        <v>20</v>
      </c>
      <c r="N12" s="253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53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53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53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53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53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53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53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12">
        <v>18</v>
      </c>
      <c r="B21" s="212">
        <v>19</v>
      </c>
      <c r="C21" s="212">
        <v>20</v>
      </c>
      <c r="D21" s="212">
        <v>21</v>
      </c>
      <c r="E21" s="212">
        <v>22</v>
      </c>
      <c r="F21" s="253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12">
        <v>26</v>
      </c>
      <c r="C22" s="212">
        <v>27</v>
      </c>
      <c r="D22" s="212">
        <v>28</v>
      </c>
      <c r="E22" s="212">
        <v>29</v>
      </c>
      <c r="F22" s="253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ht="20.100000000000001" customHeight="1" x14ac:dyDescent="0.25"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74">
        <v>46327</v>
      </c>
      <c r="R25" s="274"/>
      <c r="S25" s="274"/>
      <c r="T25" s="274"/>
      <c r="U25" s="274"/>
      <c r="V25" s="274"/>
      <c r="W25" s="274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3">
        <v>1</v>
      </c>
      <c r="C27" s="253">
        <v>2</v>
      </c>
      <c r="D27" s="253">
        <v>3</v>
      </c>
      <c r="E27" s="253">
        <v>4</v>
      </c>
      <c r="F27" s="253">
        <v>5</v>
      </c>
      <c r="G27" s="253">
        <v>6</v>
      </c>
      <c r="H27" s="90"/>
      <c r="I27" s="88"/>
      <c r="J27" s="88"/>
      <c r="K27" s="88"/>
      <c r="L27" s="256">
        <v>1</v>
      </c>
      <c r="M27" s="253">
        <v>2</v>
      </c>
      <c r="N27" s="253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256">
        <v>1</v>
      </c>
      <c r="AA27" s="256">
        <v>2</v>
      </c>
      <c r="AB27" s="256">
        <v>3</v>
      </c>
      <c r="AC27" s="253">
        <v>4</v>
      </c>
      <c r="AD27" s="253">
        <v>5</v>
      </c>
      <c r="AE27" s="253">
        <v>6</v>
      </c>
    </row>
    <row r="28" spans="1:31" ht="20.100000000000001" customHeight="1" x14ac:dyDescent="0.25">
      <c r="A28" s="253">
        <v>7</v>
      </c>
      <c r="B28" s="253">
        <v>8</v>
      </c>
      <c r="C28" s="253">
        <v>9</v>
      </c>
      <c r="D28" s="253">
        <v>10</v>
      </c>
      <c r="E28" s="253">
        <v>11</v>
      </c>
      <c r="F28" s="253">
        <v>12</v>
      </c>
      <c r="G28" s="253">
        <v>13</v>
      </c>
      <c r="I28" s="256">
        <v>5</v>
      </c>
      <c r="J28" s="256">
        <v>6</v>
      </c>
      <c r="K28" s="256">
        <v>7</v>
      </c>
      <c r="L28" s="256">
        <v>8</v>
      </c>
      <c r="M28" s="253">
        <v>9</v>
      </c>
      <c r="N28" s="253">
        <v>10</v>
      </c>
      <c r="O28" s="253">
        <v>11</v>
      </c>
      <c r="Q28" s="256">
        <v>2</v>
      </c>
      <c r="R28" s="256">
        <v>3</v>
      </c>
      <c r="S28" s="256">
        <v>4</v>
      </c>
      <c r="T28" s="256">
        <v>5</v>
      </c>
      <c r="U28" s="253">
        <v>6</v>
      </c>
      <c r="V28" s="253">
        <v>7</v>
      </c>
      <c r="W28" s="253">
        <v>8</v>
      </c>
      <c r="Y28" s="256">
        <v>7</v>
      </c>
      <c r="Z28" s="256">
        <v>8</v>
      </c>
      <c r="AA28" s="256">
        <v>9</v>
      </c>
      <c r="AB28" s="256">
        <v>10</v>
      </c>
      <c r="AC28" s="253">
        <v>11</v>
      </c>
      <c r="AD28" s="253">
        <v>12</v>
      </c>
      <c r="AE28" s="253">
        <v>13</v>
      </c>
    </row>
    <row r="29" spans="1:31" ht="20.100000000000001" customHeight="1" x14ac:dyDescent="0.25">
      <c r="A29" s="256">
        <v>14</v>
      </c>
      <c r="B29" s="256">
        <v>15</v>
      </c>
      <c r="C29" s="256">
        <v>16</v>
      </c>
      <c r="D29" s="256">
        <v>17</v>
      </c>
      <c r="E29" s="253">
        <v>18</v>
      </c>
      <c r="F29" s="253">
        <v>19</v>
      </c>
      <c r="G29" s="253">
        <v>20</v>
      </c>
      <c r="H29" s="90"/>
      <c r="I29" s="256">
        <v>12</v>
      </c>
      <c r="J29" s="256">
        <v>13</v>
      </c>
      <c r="K29" s="256">
        <v>14</v>
      </c>
      <c r="L29" s="256">
        <v>15</v>
      </c>
      <c r="M29" s="253">
        <v>16</v>
      </c>
      <c r="N29" s="253">
        <v>17</v>
      </c>
      <c r="O29" s="253">
        <v>18</v>
      </c>
      <c r="Q29" s="256">
        <v>9</v>
      </c>
      <c r="R29" s="212">
        <v>10</v>
      </c>
      <c r="S29" s="253">
        <v>11</v>
      </c>
      <c r="T29" s="212">
        <v>12</v>
      </c>
      <c r="U29" s="253">
        <v>13</v>
      </c>
      <c r="V29" s="253">
        <v>14</v>
      </c>
      <c r="W29" s="253">
        <v>15</v>
      </c>
      <c r="Y29" s="256">
        <v>14</v>
      </c>
      <c r="Z29" s="256">
        <v>15</v>
      </c>
      <c r="AA29" s="256">
        <v>16</v>
      </c>
      <c r="AB29" s="256">
        <v>17</v>
      </c>
      <c r="AC29" s="253">
        <v>18</v>
      </c>
      <c r="AD29" s="253">
        <v>19</v>
      </c>
      <c r="AE29" s="253">
        <v>20</v>
      </c>
    </row>
    <row r="30" spans="1:31" ht="20.100000000000001" customHeight="1" x14ac:dyDescent="0.25">
      <c r="A30" s="256">
        <v>21</v>
      </c>
      <c r="B30" s="256">
        <v>22</v>
      </c>
      <c r="C30" s="256">
        <v>23</v>
      </c>
      <c r="D30" s="256">
        <v>24</v>
      </c>
      <c r="E30" s="253">
        <v>25</v>
      </c>
      <c r="F30" s="253">
        <v>26</v>
      </c>
      <c r="G30" s="253">
        <v>27</v>
      </c>
      <c r="H30" s="90"/>
      <c r="I30" s="256">
        <v>19</v>
      </c>
      <c r="J30" s="256">
        <v>20</v>
      </c>
      <c r="K30" s="256">
        <v>21</v>
      </c>
      <c r="L30" s="256">
        <v>22</v>
      </c>
      <c r="M30" s="253">
        <v>23</v>
      </c>
      <c r="N30" s="253">
        <v>24</v>
      </c>
      <c r="O30" s="253">
        <v>25</v>
      </c>
      <c r="Q30" s="256">
        <v>16</v>
      </c>
      <c r="R30" s="256">
        <v>17</v>
      </c>
      <c r="S30" s="256">
        <v>18</v>
      </c>
      <c r="T30" s="256">
        <v>19</v>
      </c>
      <c r="U30" s="253">
        <v>20</v>
      </c>
      <c r="V30" s="253">
        <v>21</v>
      </c>
      <c r="W30" s="253">
        <v>22</v>
      </c>
      <c r="Y30" s="253">
        <v>21</v>
      </c>
      <c r="Z30" s="253">
        <v>22</v>
      </c>
      <c r="AA30" s="253">
        <v>23</v>
      </c>
      <c r="AB30" s="253">
        <v>24</v>
      </c>
      <c r="AC30" s="253">
        <v>25</v>
      </c>
      <c r="AD30" s="253">
        <v>26</v>
      </c>
      <c r="AE30" s="253">
        <v>27</v>
      </c>
    </row>
    <row r="31" spans="1:31" ht="20.100000000000001" customHeight="1" x14ac:dyDescent="0.25">
      <c r="A31" s="256">
        <v>28</v>
      </c>
      <c r="B31" s="256">
        <v>29</v>
      </c>
      <c r="C31" s="256">
        <v>30</v>
      </c>
      <c r="H31" s="90"/>
      <c r="I31" s="212">
        <v>26</v>
      </c>
      <c r="J31" s="212">
        <v>27</v>
      </c>
      <c r="K31" s="212">
        <v>28</v>
      </c>
      <c r="L31" s="212">
        <v>29</v>
      </c>
      <c r="M31" s="253">
        <v>30</v>
      </c>
      <c r="N31" s="253">
        <v>31</v>
      </c>
      <c r="O31" s="90"/>
      <c r="Q31" s="256">
        <v>23</v>
      </c>
      <c r="R31" s="256">
        <v>24</v>
      </c>
      <c r="S31" s="256">
        <v>25</v>
      </c>
      <c r="T31" s="256">
        <v>26</v>
      </c>
      <c r="U31" s="253">
        <v>27</v>
      </c>
      <c r="V31" s="253">
        <v>28</v>
      </c>
      <c r="W31" s="253">
        <v>29</v>
      </c>
      <c r="Y31" s="253">
        <v>28</v>
      </c>
      <c r="Z31" s="253">
        <v>29</v>
      </c>
      <c r="AA31" s="253">
        <v>30</v>
      </c>
      <c r="AB31" s="253">
        <v>31</v>
      </c>
    </row>
    <row r="32" spans="1:31" ht="20.100000000000001" customHeight="1" x14ac:dyDescent="0.25">
      <c r="H32" s="90"/>
      <c r="Q32" s="256">
        <v>30</v>
      </c>
    </row>
    <row r="33" spans="8:8" ht="20.100000000000001" customHeight="1" x14ac:dyDescent="0.25">
      <c r="H33" s="90"/>
    </row>
    <row r="34" spans="8:8" ht="20.100000000000001" customHeight="1" x14ac:dyDescent="0.25">
      <c r="H34" s="90"/>
    </row>
    <row r="35" spans="8:8" ht="20.100000000000001" customHeight="1" x14ac:dyDescent="0.25">
      <c r="H35" s="90"/>
    </row>
    <row r="36" spans="8:8" ht="20.100000000000001" customHeight="1" x14ac:dyDescent="0.25"/>
  </sheetData>
  <mergeCells count="14">
    <mergeCell ref="A1:AE1"/>
    <mergeCell ref="Y25:AE25"/>
    <mergeCell ref="A2:AE2"/>
    <mergeCell ref="Y7:AE7"/>
    <mergeCell ref="Y16:AE16"/>
    <mergeCell ref="A7:G7"/>
    <mergeCell ref="I7:O7"/>
    <mergeCell ref="Q7:W7"/>
    <mergeCell ref="A16:G16"/>
    <mergeCell ref="I16:O16"/>
    <mergeCell ref="Q16:W16"/>
    <mergeCell ref="A25:G25"/>
    <mergeCell ref="I25:O25"/>
    <mergeCell ref="Q25:W25"/>
  </mergeCells>
  <pageMargins left="0.25" right="0.25" top="0.75" bottom="0.75" header="0.3" footer="0.3"/>
  <pageSetup paperSize="9" scale="64" firstPageNumber="0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23"/>
  <sheetViews>
    <sheetView zoomScaleNormal="100" workbookViewId="0">
      <selection activeCell="B29" sqref="B29"/>
    </sheetView>
  </sheetViews>
  <sheetFormatPr baseColWidth="10" defaultColWidth="11" defaultRowHeight="12.75" x14ac:dyDescent="0.2"/>
  <cols>
    <col min="1" max="1" width="35.7109375" style="1" customWidth="1"/>
    <col min="2" max="6" width="13.28515625" style="1" customWidth="1"/>
    <col min="7" max="9" width="7.28515625" style="1" bestFit="1" customWidth="1"/>
    <col min="10" max="13" width="13.28515625" style="1" customWidth="1"/>
    <col min="14" max="14" width="14.7109375" style="1" customWidth="1"/>
    <col min="15" max="15" width="12.42578125" style="1" bestFit="1" customWidth="1"/>
    <col min="16" max="16" width="12.42578125" style="1" hidden="1" customWidth="1"/>
    <col min="17" max="17" width="0" style="1" hidden="1" customWidth="1"/>
    <col min="18" max="16384" width="11" style="1"/>
  </cols>
  <sheetData>
    <row r="1" spans="1:17" x14ac:dyDescent="0.2">
      <c r="A1" s="2" t="s">
        <v>56</v>
      </c>
    </row>
    <row r="2" spans="1:17" ht="15.75" x14ac:dyDescent="0.25">
      <c r="A2" s="277" t="s">
        <v>27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</row>
    <row r="3" spans="1:17" ht="15" customHeight="1" x14ac:dyDescent="0.2">
      <c r="A3" s="3">
        <v>2026</v>
      </c>
      <c r="N3" s="8"/>
    </row>
    <row r="4" spans="1:17" x14ac:dyDescent="0.2">
      <c r="A4" s="215" t="s">
        <v>36</v>
      </c>
      <c r="B4" s="215" t="s">
        <v>28</v>
      </c>
      <c r="C4" s="86"/>
      <c r="N4" s="5" t="s">
        <v>2</v>
      </c>
    </row>
    <row r="5" spans="1:17" x14ac:dyDescent="0.2">
      <c r="A5" s="42"/>
      <c r="N5" s="6">
        <f>N10+N12</f>
        <v>544</v>
      </c>
      <c r="P5" s="5" t="s">
        <v>3</v>
      </c>
      <c r="Q5" s="5" t="s">
        <v>4</v>
      </c>
    </row>
    <row r="6" spans="1:17" x14ac:dyDescent="0.2">
      <c r="A6" s="42" t="s">
        <v>29</v>
      </c>
      <c r="N6" s="8"/>
      <c r="P6" s="1">
        <v>330</v>
      </c>
      <c r="Q6" s="7">
        <f>N5-P6</f>
        <v>214</v>
      </c>
    </row>
    <row r="7" spans="1:17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8"/>
    </row>
    <row r="8" spans="1:17" ht="13.5" thickBot="1" x14ac:dyDescent="0.25">
      <c r="A8" s="9"/>
      <c r="B8" s="10" t="s">
        <v>5</v>
      </c>
      <c r="C8" s="11" t="s">
        <v>6</v>
      </c>
      <c r="D8" s="11" t="s">
        <v>7</v>
      </c>
      <c r="E8" s="11" t="s">
        <v>8</v>
      </c>
      <c r="F8" s="12" t="s">
        <v>9</v>
      </c>
      <c r="G8" s="10" t="s">
        <v>10</v>
      </c>
      <c r="H8" s="11" t="s">
        <v>11</v>
      </c>
      <c r="I8" s="12" t="s">
        <v>12</v>
      </c>
      <c r="J8" s="196" t="s">
        <v>13</v>
      </c>
      <c r="K8" s="197" t="s">
        <v>14</v>
      </c>
      <c r="L8" s="197" t="s">
        <v>15</v>
      </c>
      <c r="M8" s="198" t="s">
        <v>16</v>
      </c>
      <c r="N8" s="14" t="s">
        <v>17</v>
      </c>
    </row>
    <row r="9" spans="1:17" ht="13.5" thickBot="1" x14ac:dyDescent="0.25">
      <c r="A9" s="43" t="s">
        <v>46</v>
      </c>
      <c r="B9" s="95">
        <v>16</v>
      </c>
      <c r="C9" s="96">
        <v>16</v>
      </c>
      <c r="D9" s="96">
        <v>18</v>
      </c>
      <c r="E9" s="96">
        <v>17</v>
      </c>
      <c r="F9" s="97">
        <v>14</v>
      </c>
      <c r="G9" s="95">
        <v>0</v>
      </c>
      <c r="H9" s="96">
        <v>0</v>
      </c>
      <c r="I9" s="97">
        <v>0</v>
      </c>
      <c r="J9" s="95">
        <v>11</v>
      </c>
      <c r="K9" s="96">
        <v>17</v>
      </c>
      <c r="L9" s="96">
        <v>16</v>
      </c>
      <c r="M9" s="97">
        <v>11</v>
      </c>
      <c r="N9" s="44">
        <f>SUM(B9:M9)</f>
        <v>136</v>
      </c>
    </row>
    <row r="10" spans="1:17" x14ac:dyDescent="0.2">
      <c r="A10" s="21" t="s">
        <v>26</v>
      </c>
      <c r="B10" s="16">
        <f t="shared" ref="B10:I10" si="0">B9*2.75</f>
        <v>44</v>
      </c>
      <c r="C10" s="17">
        <f t="shared" si="0"/>
        <v>44</v>
      </c>
      <c r="D10" s="17">
        <f t="shared" si="0"/>
        <v>49.5</v>
      </c>
      <c r="E10" s="17">
        <f t="shared" si="0"/>
        <v>46.75</v>
      </c>
      <c r="F10" s="180">
        <f t="shared" si="0"/>
        <v>38.5</v>
      </c>
      <c r="G10" s="16">
        <f t="shared" si="0"/>
        <v>0</v>
      </c>
      <c r="H10" s="17">
        <f t="shared" si="0"/>
        <v>0</v>
      </c>
      <c r="I10" s="18">
        <f t="shared" si="0"/>
        <v>0</v>
      </c>
      <c r="J10" s="19">
        <f>J9*2.75</f>
        <v>30.25</v>
      </c>
      <c r="K10" s="17">
        <f>K9*2.75</f>
        <v>46.75</v>
      </c>
      <c r="L10" s="17">
        <f>L9*2.75</f>
        <v>44</v>
      </c>
      <c r="M10" s="18">
        <f>M9*2.75</f>
        <v>30.25</v>
      </c>
      <c r="N10" s="179">
        <f t="shared" ref="N10:N12" si="1">SUM(B10:M10)</f>
        <v>374</v>
      </c>
    </row>
    <row r="11" spans="1:17" x14ac:dyDescent="0.2">
      <c r="A11" s="45" t="s">
        <v>70</v>
      </c>
      <c r="B11" s="46"/>
      <c r="C11" s="47"/>
      <c r="D11" s="47"/>
      <c r="E11" s="47"/>
      <c r="F11" s="181"/>
      <c r="G11" s="46"/>
      <c r="H11" s="47"/>
      <c r="I11" s="48"/>
      <c r="J11" s="184"/>
      <c r="K11" s="47"/>
      <c r="L11" s="47"/>
      <c r="M11" s="48"/>
      <c r="N11" s="49"/>
    </row>
    <row r="12" spans="1:17" x14ac:dyDescent="0.2">
      <c r="A12" s="36" t="s">
        <v>30</v>
      </c>
      <c r="B12" s="22">
        <f t="shared" ref="B12:K12" si="2">B9*1.25</f>
        <v>20</v>
      </c>
      <c r="C12" s="23">
        <f t="shared" si="2"/>
        <v>20</v>
      </c>
      <c r="D12" s="23">
        <f t="shared" si="2"/>
        <v>22.5</v>
      </c>
      <c r="E12" s="23">
        <f t="shared" si="2"/>
        <v>21.25</v>
      </c>
      <c r="F12" s="182">
        <f t="shared" si="2"/>
        <v>17.5</v>
      </c>
      <c r="G12" s="22">
        <f t="shared" si="2"/>
        <v>0</v>
      </c>
      <c r="H12" s="23">
        <f t="shared" si="2"/>
        <v>0</v>
      </c>
      <c r="I12" s="24">
        <f t="shared" si="2"/>
        <v>0</v>
      </c>
      <c r="J12" s="25">
        <f t="shared" si="2"/>
        <v>13.75</v>
      </c>
      <c r="K12" s="23">
        <f t="shared" si="2"/>
        <v>21.25</v>
      </c>
      <c r="L12" s="23">
        <f>L9*1.25</f>
        <v>20</v>
      </c>
      <c r="M12" s="24">
        <f>M9*1.25</f>
        <v>13.75</v>
      </c>
      <c r="N12" s="41">
        <f t="shared" si="1"/>
        <v>170</v>
      </c>
    </row>
    <row r="13" spans="1:17" ht="13.5" thickBot="1" x14ac:dyDescent="0.25">
      <c r="A13" s="50" t="s">
        <v>72</v>
      </c>
      <c r="B13" s="51"/>
      <c r="C13" s="52"/>
      <c r="D13" s="52"/>
      <c r="E13" s="52"/>
      <c r="F13" s="183"/>
      <c r="G13" s="51"/>
      <c r="H13" s="52"/>
      <c r="I13" s="53"/>
      <c r="J13" s="185"/>
      <c r="K13" s="52"/>
      <c r="L13" s="52"/>
      <c r="M13" s="53"/>
      <c r="N13" s="54"/>
    </row>
    <row r="14" spans="1:17" ht="13.5" thickBot="1" x14ac:dyDescent="0.25">
      <c r="A14" s="27"/>
      <c r="B14" s="28"/>
      <c r="C14" s="29"/>
      <c r="D14" s="29"/>
      <c r="E14" s="29"/>
      <c r="F14" s="30"/>
      <c r="G14" s="28"/>
      <c r="H14" s="29"/>
      <c r="I14" s="30"/>
      <c r="J14" s="28"/>
      <c r="K14" s="29"/>
      <c r="L14" s="29"/>
      <c r="M14" s="30"/>
      <c r="N14" s="31"/>
    </row>
    <row r="15" spans="1:17" x14ac:dyDescent="0.2">
      <c r="A15" s="15" t="s">
        <v>19</v>
      </c>
      <c r="B15" s="32">
        <f t="shared" ref="B15:K15" si="3">B11+B13</f>
        <v>0</v>
      </c>
      <c r="C15" s="33">
        <f t="shared" si="3"/>
        <v>0</v>
      </c>
      <c r="D15" s="33">
        <f t="shared" si="3"/>
        <v>0</v>
      </c>
      <c r="E15" s="33">
        <f t="shared" si="3"/>
        <v>0</v>
      </c>
      <c r="F15" s="34">
        <f t="shared" si="3"/>
        <v>0</v>
      </c>
      <c r="G15" s="32">
        <f t="shared" si="3"/>
        <v>0</v>
      </c>
      <c r="H15" s="33">
        <f t="shared" si="3"/>
        <v>0</v>
      </c>
      <c r="I15" s="34">
        <f t="shared" si="3"/>
        <v>0</v>
      </c>
      <c r="J15" s="32">
        <f t="shared" si="3"/>
        <v>0</v>
      </c>
      <c r="K15" s="33">
        <f t="shared" si="3"/>
        <v>0</v>
      </c>
      <c r="L15" s="33">
        <f t="shared" ref="L15:N15" si="4">L11+L13</f>
        <v>0</v>
      </c>
      <c r="M15" s="34">
        <f t="shared" si="4"/>
        <v>0</v>
      </c>
      <c r="N15" s="35">
        <f t="shared" si="4"/>
        <v>0</v>
      </c>
    </row>
    <row r="16" spans="1:17" x14ac:dyDescent="0.2">
      <c r="A16" s="36" t="s">
        <v>20</v>
      </c>
      <c r="B16" s="37">
        <f t="shared" ref="B16:K16" si="5">B15*0.2</f>
        <v>0</v>
      </c>
      <c r="C16" s="38">
        <f t="shared" si="5"/>
        <v>0</v>
      </c>
      <c r="D16" s="38">
        <f t="shared" si="5"/>
        <v>0</v>
      </c>
      <c r="E16" s="38">
        <f t="shared" si="5"/>
        <v>0</v>
      </c>
      <c r="F16" s="39">
        <f t="shared" si="5"/>
        <v>0</v>
      </c>
      <c r="G16" s="37">
        <f t="shared" si="5"/>
        <v>0</v>
      </c>
      <c r="H16" s="38">
        <f t="shared" si="5"/>
        <v>0</v>
      </c>
      <c r="I16" s="39">
        <f t="shared" si="5"/>
        <v>0</v>
      </c>
      <c r="J16" s="37">
        <f t="shared" si="5"/>
        <v>0</v>
      </c>
      <c r="K16" s="38">
        <f t="shared" si="5"/>
        <v>0</v>
      </c>
      <c r="L16" s="38">
        <f t="shared" ref="L16:N16" si="6">L15*0.2</f>
        <v>0</v>
      </c>
      <c r="M16" s="39">
        <f t="shared" si="6"/>
        <v>0</v>
      </c>
      <c r="N16" s="40">
        <f t="shared" si="6"/>
        <v>0</v>
      </c>
    </row>
    <row r="17" spans="1:14" ht="15.75" thickBot="1" x14ac:dyDescent="0.3">
      <c r="A17" s="55" t="s">
        <v>21</v>
      </c>
      <c r="B17" s="56">
        <f t="shared" ref="B17:K17" si="7">B15+B16</f>
        <v>0</v>
      </c>
      <c r="C17" s="57">
        <f t="shared" si="7"/>
        <v>0</v>
      </c>
      <c r="D17" s="57">
        <f t="shared" si="7"/>
        <v>0</v>
      </c>
      <c r="E17" s="57">
        <f t="shared" si="7"/>
        <v>0</v>
      </c>
      <c r="F17" s="58">
        <f t="shared" si="7"/>
        <v>0</v>
      </c>
      <c r="G17" s="56">
        <f t="shared" si="7"/>
        <v>0</v>
      </c>
      <c r="H17" s="57">
        <f t="shared" si="7"/>
        <v>0</v>
      </c>
      <c r="I17" s="58">
        <f t="shared" si="7"/>
        <v>0</v>
      </c>
      <c r="J17" s="56">
        <f t="shared" si="7"/>
        <v>0</v>
      </c>
      <c r="K17" s="57">
        <f t="shared" si="7"/>
        <v>0</v>
      </c>
      <c r="L17" s="57">
        <f t="shared" ref="L17:N17" si="8">L15+L16</f>
        <v>0</v>
      </c>
      <c r="M17" s="58">
        <f t="shared" si="8"/>
        <v>0</v>
      </c>
      <c r="N17" s="59">
        <f t="shared" si="8"/>
        <v>0</v>
      </c>
    </row>
    <row r="18" spans="1:14" hidden="1" x14ac:dyDescent="0.2">
      <c r="A18" s="1" t="s">
        <v>22</v>
      </c>
      <c r="B18" s="1">
        <v>838.43</v>
      </c>
      <c r="C18" s="1">
        <v>803.15</v>
      </c>
      <c r="D18" s="1">
        <v>916.28</v>
      </c>
      <c r="E18" s="1">
        <v>763.56</v>
      </c>
      <c r="F18" s="1">
        <v>305.43</v>
      </c>
    </row>
    <row r="21" spans="1:14" x14ac:dyDescent="0.2">
      <c r="B21" s="259" t="s">
        <v>58</v>
      </c>
      <c r="C21" s="98"/>
      <c r="D21" s="98"/>
      <c r="E21" s="98"/>
      <c r="F21" s="98"/>
      <c r="G21" s="98"/>
      <c r="H21" s="98"/>
      <c r="I21" s="98"/>
      <c r="J21" s="260" t="s">
        <v>60</v>
      </c>
      <c r="K21" s="85"/>
      <c r="L21" s="86"/>
    </row>
    <row r="22" spans="1:14" x14ac:dyDescent="0.2">
      <c r="B22" s="259" t="s">
        <v>59</v>
      </c>
      <c r="C22" s="98"/>
      <c r="D22" s="98"/>
      <c r="E22" s="98"/>
      <c r="F22" s="98"/>
      <c r="G22" s="98"/>
      <c r="H22" s="98"/>
      <c r="I22" s="98"/>
      <c r="J22" s="261" t="s">
        <v>61</v>
      </c>
      <c r="K22" s="85"/>
      <c r="L22" s="86"/>
    </row>
    <row r="23" spans="1:14" x14ac:dyDescent="0.2">
      <c r="B23" s="4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5" firstPageNumber="21474836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1:P16"/>
  <sheetViews>
    <sheetView tabSelected="1" zoomScale="90" workbookViewId="0">
      <selection activeCell="M31" sqref="M31"/>
    </sheetView>
  </sheetViews>
  <sheetFormatPr baseColWidth="10" defaultColWidth="11" defaultRowHeight="12.75" x14ac:dyDescent="0.2"/>
  <cols>
    <col min="1" max="1" width="19.140625" bestFit="1" customWidth="1"/>
    <col min="2" max="2" width="13.28515625" bestFit="1" customWidth="1"/>
    <col min="3" max="3" width="12.28515625" customWidth="1"/>
    <col min="4" max="4" width="13.28515625" bestFit="1" customWidth="1"/>
    <col min="5" max="6" width="12.28515625" customWidth="1"/>
    <col min="7" max="7" width="12.140625" bestFit="1" customWidth="1"/>
    <col min="8" max="9" width="11.5703125" customWidth="1"/>
    <col min="10" max="10" width="12.28515625" customWidth="1"/>
    <col min="11" max="12" width="13.28515625" bestFit="1" customWidth="1"/>
    <col min="13" max="13" width="12.28515625" customWidth="1"/>
    <col min="14" max="14" width="13.28515625" style="8" customWidth="1"/>
    <col min="15" max="15" width="13.28515625" bestFit="1" customWidth="1"/>
  </cols>
  <sheetData>
    <row r="1" spans="1:16" ht="15" x14ac:dyDescent="0.25">
      <c r="A1" s="278" t="s">
        <v>73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6" ht="15.75" thickBot="1" x14ac:dyDescent="0.3">
      <c r="A2" s="159"/>
      <c r="B2" s="160"/>
      <c r="C2" s="161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6" ht="13.5" thickBot="1" x14ac:dyDescent="0.25">
      <c r="J3" s="279"/>
      <c r="K3" s="280"/>
      <c r="L3" s="280"/>
      <c r="M3" s="281"/>
    </row>
    <row r="4" spans="1:16" ht="13.5" thickBot="1" x14ac:dyDescent="0.25">
      <c r="B4" s="10" t="s">
        <v>5</v>
      </c>
      <c r="C4" s="11" t="s">
        <v>6</v>
      </c>
      <c r="D4" s="11" t="s">
        <v>7</v>
      </c>
      <c r="E4" s="11" t="s">
        <v>8</v>
      </c>
      <c r="F4" s="61" t="s">
        <v>9</v>
      </c>
      <c r="G4" s="10" t="s">
        <v>10</v>
      </c>
      <c r="H4" s="11" t="s">
        <v>11</v>
      </c>
      <c r="I4" s="12" t="s">
        <v>12</v>
      </c>
      <c r="J4" s="13" t="s">
        <v>13</v>
      </c>
      <c r="K4" s="11" t="s">
        <v>14</v>
      </c>
      <c r="L4" s="11" t="s">
        <v>15</v>
      </c>
      <c r="M4" s="12" t="s">
        <v>16</v>
      </c>
      <c r="N4" s="62" t="s">
        <v>31</v>
      </c>
    </row>
    <row r="5" spans="1:16" x14ac:dyDescent="0.2">
      <c r="A5" s="63" t="s">
        <v>32</v>
      </c>
      <c r="B5" s="64">
        <f>'BU Droit (Coût)'!B15+'KAP (Coût) '!B15+'BU Sciences (Coût)'!B10</f>
        <v>246</v>
      </c>
      <c r="C5" s="64">
        <f>'BU Droit (Coût)'!C15+'KAP (Coût) '!C15+'BU Sciences (Coût)'!C10</f>
        <v>209.5</v>
      </c>
      <c r="D5" s="64">
        <f>'BU Droit (Coût)'!D15+'KAP (Coût) '!D15+'BU Sciences (Coût)'!D10</f>
        <v>245.5</v>
      </c>
      <c r="E5" s="64">
        <f>'BU Droit (Coût)'!E15+'KAP (Coût) '!E15+'BU Sciences (Coût)'!E10</f>
        <v>177.75</v>
      </c>
      <c r="F5" s="64">
        <f>'BU Droit (Coût)'!F15+'KAP (Coût) '!F15+'BU Sciences (Coût)'!F10</f>
        <v>150</v>
      </c>
      <c r="G5" s="64">
        <f>'BU Droit (Coût)'!G15+'KAP (Coût) '!G15+'BU Sciences (Coût)'!G10</f>
        <v>0</v>
      </c>
      <c r="H5" s="64">
        <f>'BU Droit (Coût)'!H15+'KAP (Coût) '!H15+'BU Sciences (Coût)'!H10</f>
        <v>0</v>
      </c>
      <c r="I5" s="64">
        <f>'BU Droit (Coût)'!I15+'KAP (Coût) '!I15+'BU Sciences (Coût)'!I10</f>
        <v>0</v>
      </c>
      <c r="J5" s="64">
        <f>'BU Droit (Coût)'!J15+'KAP (Coût) '!J15+'BU Sciences (Coût)'!J10</f>
        <v>164.25</v>
      </c>
      <c r="K5" s="64">
        <f>'BU Droit (Coût)'!K15+'KAP (Coût) '!K15+'BU Sciences (Coût)'!K10</f>
        <v>243.75</v>
      </c>
      <c r="L5" s="64">
        <f>'BU Droit (Coût)'!L15+'KAP (Coût) '!L15+'BU Sciences (Coût)'!L10</f>
        <v>230</v>
      </c>
      <c r="M5" s="64">
        <f>'BU Droit (Coût)'!M15+'KAP (Coût) '!M15+'BU Sciences (Coût)'!M10</f>
        <v>191.25</v>
      </c>
      <c r="N5" s="20">
        <f t="shared" ref="N5:N8" si="0">SUM(B5:M5)</f>
        <v>1858</v>
      </c>
      <c r="O5" s="217" t="s">
        <v>50</v>
      </c>
      <c r="P5" s="217" t="s">
        <v>50</v>
      </c>
    </row>
    <row r="6" spans="1:16" s="65" customFormat="1" x14ac:dyDescent="0.2">
      <c r="A6" s="66" t="s">
        <v>33</v>
      </c>
      <c r="B6" s="67">
        <f>'BU Droit (Coût)'!B16+'KAP (Coût) '!B16+'BU Sciences (Coût)'!B11</f>
        <v>0</v>
      </c>
      <c r="C6" s="67">
        <f>'BU Droit (Coût)'!C16+'KAP (Coût) '!C16+'BU Sciences (Coût)'!C11</f>
        <v>0</v>
      </c>
      <c r="D6" s="67">
        <f>'BU Droit (Coût)'!D16+'KAP (Coût) '!D16+'BU Sciences (Coût)'!D11</f>
        <v>0</v>
      </c>
      <c r="E6" s="67">
        <f>'BU Droit (Coût)'!E16+'KAP (Coût) '!E16+'BU Sciences (Coût)'!E11</f>
        <v>0</v>
      </c>
      <c r="F6" s="67">
        <f>'BU Droit (Coût)'!F16+'KAP (Coût) '!F16+'BU Sciences (Coût)'!F11</f>
        <v>0</v>
      </c>
      <c r="G6" s="67">
        <f>'BU Droit (Coût)'!G16+'KAP (Coût) '!G16+'BU Sciences (Coût)'!G11</f>
        <v>0</v>
      </c>
      <c r="H6" s="67">
        <f>'BU Droit (Coût)'!H16+'KAP (Coût) '!H16+'BU Sciences (Coût)'!H11</f>
        <v>0</v>
      </c>
      <c r="I6" s="67">
        <f>'BU Droit (Coût)'!I16+'KAP (Coût) '!I16+'BU Sciences (Coût)'!I11</f>
        <v>0</v>
      </c>
      <c r="J6" s="67">
        <f>'BU Droit (Coût)'!J16+'KAP (Coût) '!J16+'BU Sciences (Coût)'!J11</f>
        <v>0</v>
      </c>
      <c r="K6" s="67">
        <f>'BU Droit (Coût)'!K16+'KAP (Coût) '!K16+'BU Sciences (Coût)'!K11</f>
        <v>0</v>
      </c>
      <c r="L6" s="67">
        <f>'BU Droit (Coût)'!L16+'KAP (Coût) '!L16+'BU Sciences (Coût)'!L11</f>
        <v>0</v>
      </c>
      <c r="M6" s="67">
        <f>'BU Droit (Coût)'!M16+'KAP (Coût) '!M16+'BU Sciences (Coût)'!M11</f>
        <v>0</v>
      </c>
      <c r="N6" s="68">
        <f t="shared" si="0"/>
        <v>0</v>
      </c>
      <c r="O6" s="65" t="s">
        <v>51</v>
      </c>
    </row>
    <row r="7" spans="1:16" x14ac:dyDescent="0.2">
      <c r="A7" s="66" t="s">
        <v>34</v>
      </c>
      <c r="B7" s="69">
        <f>'BU Droit (Coût)'!B17+'KAP (Coût) '!B17+'BU Sciences (Coût)'!B12</f>
        <v>89</v>
      </c>
      <c r="C7" s="69">
        <f>'BU Droit (Coût)'!C17+'KAP (Coût) '!C17+'BU Sciences (Coût)'!C12</f>
        <v>78.5</v>
      </c>
      <c r="D7" s="69">
        <f>'BU Droit (Coût)'!D17+'KAP (Coût) '!D17+'BU Sciences (Coût)'!D12</f>
        <v>94.5</v>
      </c>
      <c r="E7" s="69">
        <f>'BU Droit (Coût)'!E17+'KAP (Coût) '!E17+'BU Sciences (Coût)'!E12</f>
        <v>75.25</v>
      </c>
      <c r="F7" s="69">
        <f>'BU Droit (Coût)'!F17+'KAP (Coût) '!F17+'BU Sciences (Coût)'!F12</f>
        <v>58</v>
      </c>
      <c r="G7" s="69">
        <f>'BU Droit (Coût)'!G17+'KAP (Coût) '!G17+'BU Sciences (Coût)'!G12</f>
        <v>0</v>
      </c>
      <c r="H7" s="69">
        <f>'BU Droit (Coût)'!H17+'KAP (Coût) '!H17+'BU Sciences (Coût)'!H12</f>
        <v>0</v>
      </c>
      <c r="I7" s="69">
        <f>'BU Droit (Coût)'!I17+'KAP (Coût) '!I17+'BU Sciences (Coût)'!I12</f>
        <v>0</v>
      </c>
      <c r="J7" s="69">
        <f>'BU Droit (Coût)'!J17+'KAP (Coût) '!J17+'BU Sciences (Coût)'!J12</f>
        <v>64.75</v>
      </c>
      <c r="K7" s="69">
        <f>'BU Droit (Coût)'!K17+'KAP (Coût) '!K17+'BU Sciences (Coût)'!K12</f>
        <v>87.25</v>
      </c>
      <c r="L7" s="69">
        <f>'BU Droit (Coût)'!L17+'KAP (Coût) '!L17+'BU Sciences (Coût)'!L12</f>
        <v>86</v>
      </c>
      <c r="M7" s="69">
        <f>'BU Droit (Coût)'!M17+'KAP (Coût) '!M17+'BU Sciences (Coût)'!M12</f>
        <v>67.75</v>
      </c>
      <c r="N7" s="26">
        <f t="shared" si="0"/>
        <v>701</v>
      </c>
      <c r="O7" s="217" t="s">
        <v>50</v>
      </c>
      <c r="P7" s="217" t="s">
        <v>50</v>
      </c>
    </row>
    <row r="8" spans="1:16" s="65" customFormat="1" ht="13.5" thickBot="1" x14ac:dyDescent="0.25">
      <c r="A8" s="71" t="s">
        <v>35</v>
      </c>
      <c r="B8" s="72">
        <f>'BU Droit (Coût)'!B18+'KAP (Coût) '!B18+'BU Sciences (Coût)'!B13</f>
        <v>0</v>
      </c>
      <c r="C8" s="72">
        <f>'BU Droit (Coût)'!C18+'KAP (Coût) '!C18+'BU Sciences (Coût)'!C13</f>
        <v>0</v>
      </c>
      <c r="D8" s="72">
        <f>'BU Droit (Coût)'!D18+'KAP (Coût) '!D18+'BU Sciences (Coût)'!D13</f>
        <v>0</v>
      </c>
      <c r="E8" s="72">
        <f>'BU Droit (Coût)'!E18+'KAP (Coût) '!E18+'BU Sciences (Coût)'!E13</f>
        <v>0</v>
      </c>
      <c r="F8" s="72">
        <f>'BU Droit (Coût)'!F18+'KAP (Coût) '!F18+'BU Sciences (Coût)'!F13</f>
        <v>0</v>
      </c>
      <c r="G8" s="72">
        <f>'BU Droit (Coût)'!G18+'KAP (Coût) '!G18+'BU Sciences (Coût)'!G13</f>
        <v>0</v>
      </c>
      <c r="H8" s="72">
        <f>'BU Droit (Coût)'!H18+'KAP (Coût) '!H18+'BU Sciences (Coût)'!H13</f>
        <v>0</v>
      </c>
      <c r="I8" s="72">
        <f>'BU Droit (Coût)'!I18+'KAP (Coût) '!I18+'BU Sciences (Coût)'!I13</f>
        <v>0</v>
      </c>
      <c r="J8" s="72">
        <f>'BU Droit (Coût)'!J18+'KAP (Coût) '!J18+'BU Sciences (Coût)'!J13</f>
        <v>0</v>
      </c>
      <c r="K8" s="72">
        <f>'BU Droit (Coût)'!K18+'KAP (Coût) '!K18+'BU Sciences (Coût)'!K13</f>
        <v>0</v>
      </c>
      <c r="L8" s="72">
        <f>'BU Droit (Coût)'!L18+'KAP (Coût) '!L18+'BU Sciences (Coût)'!L13</f>
        <v>0</v>
      </c>
      <c r="M8" s="72">
        <f>'BU Droit (Coût)'!M18+'KAP (Coût) '!M18+'BU Sciences (Coût)'!M13</f>
        <v>0</v>
      </c>
      <c r="N8" s="73">
        <f t="shared" si="0"/>
        <v>0</v>
      </c>
      <c r="O8" s="65" t="s">
        <v>51</v>
      </c>
    </row>
    <row r="9" spans="1:16" ht="13.5" thickBot="1" x14ac:dyDescent="0.25">
      <c r="A9" s="74"/>
      <c r="G9" s="75"/>
      <c r="H9" s="76"/>
      <c r="I9" s="77"/>
      <c r="J9" s="76"/>
      <c r="K9" s="76"/>
      <c r="L9" s="76"/>
      <c r="M9" s="77"/>
      <c r="N9" s="78"/>
      <c r="P9" s="217" t="s">
        <v>50</v>
      </c>
    </row>
    <row r="10" spans="1:16" ht="15.75" thickBot="1" x14ac:dyDescent="0.3">
      <c r="A10" s="79" t="s">
        <v>19</v>
      </c>
      <c r="B10" s="80">
        <f>'BU Droit (Coût)'!B20+'KAP (Coût) '!B20+'BU Sciences (Coût)'!B15</f>
        <v>0</v>
      </c>
      <c r="C10" s="80">
        <f>'BU Droit (Coût)'!C20+'KAP (Coût) '!C20+'BU Sciences (Coût)'!C15</f>
        <v>0</v>
      </c>
      <c r="D10" s="80">
        <f>'BU Droit (Coût)'!D20+'KAP (Coût) '!D20+'BU Sciences (Coût)'!D15</f>
        <v>0</v>
      </c>
      <c r="E10" s="80">
        <f>'BU Droit (Coût)'!E20+'KAP (Coût) '!E20+'BU Sciences (Coût)'!E15</f>
        <v>0</v>
      </c>
      <c r="F10" s="80">
        <f>'BU Droit (Coût)'!F20+'KAP (Coût) '!F20+'BU Sciences (Coût)'!F15</f>
        <v>0</v>
      </c>
      <c r="G10" s="80">
        <f>'BU Droit (Coût)'!G20+'KAP (Coût) '!G20+'BU Sciences (Coût)'!G15</f>
        <v>0</v>
      </c>
      <c r="H10" s="80">
        <f>'BU Droit (Coût)'!H20+'KAP (Coût) '!H20+'BU Sciences (Coût)'!H15</f>
        <v>0</v>
      </c>
      <c r="I10" s="80">
        <f>'BU Droit (Coût)'!I20+'KAP (Coût) '!I20+'BU Sciences (Coût)'!I15</f>
        <v>0</v>
      </c>
      <c r="J10" s="80">
        <f>'BU Droit (Coût)'!J20+'KAP (Coût) '!J20+'BU Sciences (Coût)'!J15</f>
        <v>0</v>
      </c>
      <c r="K10" s="80">
        <f>'BU Droit (Coût)'!K20+'KAP (Coût) '!K20+'BU Sciences (Coût)'!K15</f>
        <v>0</v>
      </c>
      <c r="L10" s="80">
        <f>'BU Droit (Coût)'!L20+'KAP (Coût) '!L20+'BU Sciences (Coût)'!L15</f>
        <v>0</v>
      </c>
      <c r="M10" s="80">
        <f>'BU Droit (Coût)'!M20+'KAP (Coût) '!M20+'BU Sciences (Coût)'!M15</f>
        <v>0</v>
      </c>
      <c r="N10" s="81">
        <f t="shared" ref="N10:N11" si="1">SUM(B10:M10)</f>
        <v>0</v>
      </c>
      <c r="O10" s="70"/>
      <c r="P10" s="217" t="s">
        <v>50</v>
      </c>
    </row>
    <row r="11" spans="1:16" s="82" customFormat="1" ht="15.75" thickBot="1" x14ac:dyDescent="0.3">
      <c r="A11" s="79" t="s">
        <v>21</v>
      </c>
      <c r="B11" s="83">
        <f>'BU Droit (Coût)'!B22+'KAP (Coût) '!B22+'BU Sciences (Coût)'!B17</f>
        <v>0</v>
      </c>
      <c r="C11" s="83">
        <f>'BU Droit (Coût)'!C22+'KAP (Coût) '!C22+'BU Sciences (Coût)'!C17</f>
        <v>0</v>
      </c>
      <c r="D11" s="83">
        <f>'BU Droit (Coût)'!D22+'KAP (Coût) '!D22+'BU Sciences (Coût)'!D17</f>
        <v>0</v>
      </c>
      <c r="E11" s="83">
        <f>'BU Droit (Coût)'!E22+'KAP (Coût) '!E22+'BU Sciences (Coût)'!E17</f>
        <v>0</v>
      </c>
      <c r="F11" s="83">
        <f>'BU Droit (Coût)'!F22+'KAP (Coût) '!F22+'BU Sciences (Coût)'!F17</f>
        <v>0</v>
      </c>
      <c r="G11" s="83">
        <f>'BU Droit (Coût)'!G22+'KAP (Coût) '!G22+'BU Sciences (Coût)'!G17</f>
        <v>0</v>
      </c>
      <c r="H11" s="83">
        <f>'BU Droit (Coût)'!H22+'KAP (Coût) '!H22+'BU Sciences (Coût)'!H17</f>
        <v>0</v>
      </c>
      <c r="I11" s="83">
        <f>'BU Droit (Coût)'!I22+'KAP (Coût) '!I22+'BU Sciences (Coût)'!I17</f>
        <v>0</v>
      </c>
      <c r="J11" s="83">
        <f>'BU Droit (Coût)'!J22+'KAP (Coût) '!J22+'BU Sciences (Coût)'!J17</f>
        <v>0</v>
      </c>
      <c r="K11" s="83">
        <f>'BU Droit (Coût)'!K22+'KAP (Coût) '!K22+'BU Sciences (Coût)'!K17</f>
        <v>0</v>
      </c>
      <c r="L11" s="83">
        <f>'BU Droit (Coût)'!L22+'KAP (Coût) '!L22+'BU Sciences (Coût)'!L17</f>
        <v>0</v>
      </c>
      <c r="M11" s="83">
        <f>'BU Droit (Coût)'!M22+'KAP (Coût) '!M22+'BU Sciences (Coût)'!M17</f>
        <v>0</v>
      </c>
      <c r="N11" s="84">
        <f t="shared" si="1"/>
        <v>0</v>
      </c>
    </row>
    <row r="12" spans="1:16" s="222" customFormat="1" x14ac:dyDescent="0.2">
      <c r="A12" s="218" t="s">
        <v>68</v>
      </c>
      <c r="B12" s="219">
        <f>B10*1.174</f>
        <v>0</v>
      </c>
      <c r="C12" s="219">
        <f t="shared" ref="C12:N12" si="2">C10*1.174</f>
        <v>0</v>
      </c>
      <c r="D12" s="219">
        <f t="shared" si="2"/>
        <v>0</v>
      </c>
      <c r="E12" s="219">
        <f t="shared" si="2"/>
        <v>0</v>
      </c>
      <c r="F12" s="219">
        <f t="shared" si="2"/>
        <v>0</v>
      </c>
      <c r="G12" s="219">
        <f t="shared" si="2"/>
        <v>0</v>
      </c>
      <c r="H12" s="219">
        <f t="shared" si="2"/>
        <v>0</v>
      </c>
      <c r="I12" s="219">
        <f t="shared" si="2"/>
        <v>0</v>
      </c>
      <c r="J12" s="219">
        <f t="shared" si="2"/>
        <v>0</v>
      </c>
      <c r="K12" s="219">
        <f t="shared" si="2"/>
        <v>0</v>
      </c>
      <c r="L12" s="219">
        <f t="shared" si="2"/>
        <v>0</v>
      </c>
      <c r="M12" s="219">
        <f t="shared" si="2"/>
        <v>0</v>
      </c>
      <c r="N12" s="220">
        <f t="shared" si="2"/>
        <v>0</v>
      </c>
      <c r="O12" s="221"/>
    </row>
    <row r="14" spans="1:16" x14ac:dyDescent="0.2">
      <c r="A14" s="282" t="s">
        <v>74</v>
      </c>
      <c r="B14" s="282"/>
      <c r="C14" s="282"/>
      <c r="D14" s="282"/>
      <c r="E14" s="282"/>
    </row>
    <row r="15" spans="1:16" x14ac:dyDescent="0.2">
      <c r="A15" s="282"/>
      <c r="B15" s="282"/>
      <c r="C15" s="282"/>
      <c r="D15" s="282"/>
      <c r="E15" s="282"/>
    </row>
    <row r="16" spans="1:16" ht="33.75" customHeight="1" x14ac:dyDescent="0.2">
      <c r="A16" s="282"/>
      <c r="B16" s="282"/>
      <c r="C16" s="282"/>
      <c r="D16" s="282"/>
      <c r="E16" s="282"/>
    </row>
  </sheetData>
  <mergeCells count="3">
    <mergeCell ref="A1:N1"/>
    <mergeCell ref="J3:M3"/>
    <mergeCell ref="A14:E16"/>
  </mergeCells>
  <pageMargins left="0.74791666666666634" right="0.74791666666666634" top="0.98402777777777772" bottom="0.98402777777777772" header="0.5" footer="0.5"/>
  <pageSetup paperSize="9" scale="67" firstPageNumber="21474836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BU Droit (Planning)</vt:lpstr>
      <vt:lpstr>BU Droit (Coût)</vt:lpstr>
      <vt:lpstr>KAP (Planning)</vt:lpstr>
      <vt:lpstr>KAP (Coût) </vt:lpstr>
      <vt:lpstr>BU Sciences (Planning)</vt:lpstr>
      <vt:lpstr>BU Sciences (Coût)</vt:lpstr>
      <vt:lpstr>Synthèse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LAIZE</dc:creator>
  <cp:lastModifiedBy>Emma LAYRE MAURER</cp:lastModifiedBy>
  <cp:revision>26</cp:revision>
  <cp:lastPrinted>2025-03-18T07:51:11Z</cp:lastPrinted>
  <dcterms:created xsi:type="dcterms:W3CDTF">2021-02-17T18:24:17Z</dcterms:created>
  <dcterms:modified xsi:type="dcterms:W3CDTF">2025-10-09T15:08:35Z</dcterms:modified>
</cp:coreProperties>
</file>